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330" windowHeight="7335" tabRatio="756"/>
  </bookViews>
  <sheets>
    <sheet name="Bon de commande" sheetId="9" r:id="rId1"/>
    <sheet name="Volumes FULL GRIP" sheetId="1" r:id="rId2"/>
    <sheet name="Volumes BI-TEXTURE" sheetId="8" r:id="rId3"/>
    <sheet name="Prises" sheetId="10" r:id="rId4"/>
  </sheets>
  <calcPr calcId="125725"/>
</workbook>
</file>

<file path=xl/calcChain.xml><?xml version="1.0" encoding="utf-8"?>
<calcChain xmlns="http://schemas.openxmlformats.org/spreadsheetml/2006/main">
  <c r="U8" i="10"/>
  <c r="V8" s="1"/>
  <c r="W8"/>
  <c r="U9"/>
  <c r="V9" s="1"/>
  <c r="W9"/>
  <c r="X9"/>
  <c r="U10"/>
  <c r="V10" s="1"/>
  <c r="W10"/>
  <c r="X10"/>
  <c r="U11"/>
  <c r="V11" s="1"/>
  <c r="W11"/>
  <c r="X11"/>
  <c r="U12"/>
  <c r="V12" s="1"/>
  <c r="W12"/>
  <c r="X12"/>
  <c r="U13"/>
  <c r="V13" s="1"/>
  <c r="W13"/>
  <c r="X13"/>
  <c r="U14"/>
  <c r="V14" s="1"/>
  <c r="W14"/>
  <c r="X14"/>
  <c r="U15"/>
  <c r="V15" s="1"/>
  <c r="W15"/>
  <c r="X15"/>
  <c r="U16"/>
  <c r="V16" s="1"/>
  <c r="W16"/>
  <c r="X16"/>
  <c r="U17"/>
  <c r="V17" s="1"/>
  <c r="W17"/>
  <c r="X17"/>
  <c r="U18"/>
  <c r="V18" s="1"/>
  <c r="W18"/>
  <c r="X18"/>
  <c r="U19"/>
  <c r="V19" s="1"/>
  <c r="W19"/>
  <c r="X19"/>
  <c r="U20"/>
  <c r="V20" s="1"/>
  <c r="W20"/>
  <c r="X20"/>
  <c r="U21"/>
  <c r="V21" s="1"/>
  <c r="W21"/>
  <c r="U22"/>
  <c r="V22" s="1"/>
  <c r="W22"/>
  <c r="X22"/>
  <c r="U23"/>
  <c r="V23" s="1"/>
  <c r="W23"/>
  <c r="X23"/>
  <c r="U24"/>
  <c r="V24" s="1"/>
  <c r="W24"/>
  <c r="X24"/>
  <c r="U25"/>
  <c r="V25" s="1"/>
  <c r="W25"/>
  <c r="X25"/>
  <c r="U26"/>
  <c r="V26" s="1"/>
  <c r="W26"/>
  <c r="X26"/>
  <c r="U27"/>
  <c r="V27" s="1"/>
  <c r="W27"/>
  <c r="X27"/>
  <c r="V28"/>
  <c r="V29"/>
  <c r="V30"/>
  <c r="V31"/>
  <c r="V32"/>
  <c r="V33"/>
  <c r="V34"/>
  <c r="V35"/>
  <c r="V36"/>
  <c r="V37"/>
  <c r="V38"/>
  <c r="V39"/>
  <c r="V40"/>
  <c r="V41"/>
  <c r="V42"/>
  <c r="V43"/>
  <c r="V44"/>
  <c r="U7"/>
  <c r="X7" s="1"/>
  <c r="U6"/>
  <c r="V6" s="1"/>
  <c r="X21" l="1"/>
  <c r="V7"/>
  <c r="V5" s="1"/>
  <c r="J3" s="1"/>
  <c r="X8"/>
  <c r="U5"/>
  <c r="X6"/>
  <c r="W7"/>
  <c r="W6"/>
  <c r="W5" l="1"/>
  <c r="N19" i="9" l="1"/>
  <c r="O17"/>
  <c r="N17"/>
  <c r="L17"/>
  <c r="F41"/>
  <c r="N43"/>
  <c r="P43"/>
  <c r="O43"/>
  <c r="M43"/>
  <c r="H42"/>
  <c r="M29"/>
  <c r="L29"/>
  <c r="V11" i="1"/>
  <c r="V10"/>
  <c r="V69"/>
  <c r="T4" i="10" l="1"/>
  <c r="P25" i="9" s="1"/>
  <c r="S4" i="10"/>
  <c r="O25" i="9" s="1"/>
  <c r="R4" i="10"/>
  <c r="N25" i="9" s="1"/>
  <c r="Q4" i="10"/>
  <c r="M25" i="9" s="1"/>
  <c r="P4" i="10"/>
  <c r="L25" i="9" s="1"/>
  <c r="O4" i="10"/>
  <c r="P23" i="9" s="1"/>
  <c r="N4" i="10"/>
  <c r="O23" i="9" s="1"/>
  <c r="M4" i="10"/>
  <c r="N23" i="9" s="1"/>
  <c r="L4" i="10"/>
  <c r="M23" i="9" s="1"/>
  <c r="K4" i="10"/>
  <c r="L23" i="9" s="1"/>
  <c r="P4" i="1"/>
  <c r="U4"/>
  <c r="T4"/>
  <c r="S4"/>
  <c r="R4"/>
  <c r="Q4"/>
  <c r="O4"/>
  <c r="N4"/>
  <c r="M4"/>
  <c r="G21" i="9" s="1"/>
  <c r="M4" i="8"/>
  <c r="L4" i="1"/>
  <c r="U4" i="8"/>
  <c r="T4"/>
  <c r="S4"/>
  <c r="R4"/>
  <c r="Q4"/>
  <c r="P4"/>
  <c r="O4"/>
  <c r="N4"/>
  <c r="L4"/>
  <c r="V71"/>
  <c r="X71" s="1"/>
  <c r="G41" i="9"/>
  <c r="K72" i="8"/>
  <c r="K72" i="1"/>
  <c r="V72" i="8"/>
  <c r="W72" s="1"/>
  <c r="H72"/>
  <c r="V70"/>
  <c r="X70" s="1"/>
  <c r="V69"/>
  <c r="X69" s="1"/>
  <c r="V68"/>
  <c r="X68" s="1"/>
  <c r="H72" i="1"/>
  <c r="V72"/>
  <c r="W72" s="1"/>
  <c r="Y71"/>
  <c r="W71"/>
  <c r="V71"/>
  <c r="X71" s="1"/>
  <c r="V70"/>
  <c r="W70" s="1"/>
  <c r="Y69"/>
  <c r="X69"/>
  <c r="W69"/>
  <c r="Y68"/>
  <c r="X68"/>
  <c r="W68"/>
  <c r="V68"/>
  <c r="V67" i="8"/>
  <c r="W67" s="1"/>
  <c r="V66"/>
  <c r="W66" s="1"/>
  <c r="V65"/>
  <c r="W65" s="1"/>
  <c r="V64"/>
  <c r="W64" s="1"/>
  <c r="V63"/>
  <c r="W63" s="1"/>
  <c r="V67" i="1"/>
  <c r="W67" s="1"/>
  <c r="V66"/>
  <c r="X66" s="1"/>
  <c r="Y65"/>
  <c r="X65"/>
  <c r="W65"/>
  <c r="V65"/>
  <c r="Y64"/>
  <c r="X64"/>
  <c r="W64"/>
  <c r="V64"/>
  <c r="Y63"/>
  <c r="X63"/>
  <c r="W63"/>
  <c r="V63"/>
  <c r="F21" i="9" l="1"/>
  <c r="M19"/>
  <c r="M17"/>
  <c r="I2" i="10"/>
  <c r="P13" i="9" s="1"/>
  <c r="Y68" i="8"/>
  <c r="O73"/>
  <c r="I47" i="9" s="1"/>
  <c r="W70" i="8"/>
  <c r="X70" i="1"/>
  <c r="Y70"/>
  <c r="Q73"/>
  <c r="O73"/>
  <c r="M73"/>
  <c r="J42" i="9" s="1"/>
  <c r="W68" i="8"/>
  <c r="Y69"/>
  <c r="W69"/>
  <c r="Y70"/>
  <c r="W71"/>
  <c r="M73"/>
  <c r="J47" i="9" s="1"/>
  <c r="Q73" i="8"/>
  <c r="H47" i="9" s="1"/>
  <c r="Y67" i="1"/>
  <c r="Y71" i="8"/>
  <c r="Y72"/>
  <c r="X72"/>
  <c r="Y72" i="1"/>
  <c r="X72"/>
  <c r="X67"/>
  <c r="W66"/>
  <c r="Y66"/>
  <c r="Y67" i="8"/>
  <c r="Y63"/>
  <c r="Y64"/>
  <c r="Y65"/>
  <c r="Y66"/>
  <c r="X63"/>
  <c r="X64"/>
  <c r="X65"/>
  <c r="X66"/>
  <c r="X67"/>
  <c r="L19" i="9" l="1"/>
  <c r="P17"/>
  <c r="X5" i="10"/>
  <c r="I42" i="9"/>
  <c r="X62" i="8"/>
  <c r="V62"/>
  <c r="W62" s="1"/>
  <c r="V61"/>
  <c r="W61" s="1"/>
  <c r="V62" i="1"/>
  <c r="W62" s="1"/>
  <c r="V61"/>
  <c r="W61" s="1"/>
  <c r="V58"/>
  <c r="W58"/>
  <c r="V59"/>
  <c r="W59" s="1"/>
  <c r="X59" i="8"/>
  <c r="V59"/>
  <c r="Y59" s="1"/>
  <c r="V60"/>
  <c r="V58"/>
  <c r="V60" i="1"/>
  <c r="W60" s="1"/>
  <c r="V54" i="8"/>
  <c r="N13" i="9" l="1"/>
  <c r="Y61" i="8"/>
  <c r="X61"/>
  <c r="Y62"/>
  <c r="Y61" i="1"/>
  <c r="Y62"/>
  <c r="X61"/>
  <c r="X62"/>
  <c r="W59" i="8"/>
  <c r="Y59" i="1"/>
  <c r="X59"/>
  <c r="Y58"/>
  <c r="Y60"/>
  <c r="X58"/>
  <c r="X60"/>
  <c r="Y60" i="8"/>
  <c r="X58"/>
  <c r="W60" l="1"/>
  <c r="X60"/>
  <c r="W58"/>
  <c r="Y58"/>
  <c r="V54" i="1"/>
  <c r="V57" i="8"/>
  <c r="W57" s="1"/>
  <c r="V56"/>
  <c r="W56" s="1"/>
  <c r="V55"/>
  <c r="W55" s="1"/>
  <c r="W54"/>
  <c r="V53"/>
  <c r="W53" s="1"/>
  <c r="V52"/>
  <c r="W52" s="1"/>
  <c r="V51"/>
  <c r="W51" s="1"/>
  <c r="V50"/>
  <c r="W50" s="1"/>
  <c r="V49"/>
  <c r="W49" s="1"/>
  <c r="V48"/>
  <c r="W48" s="1"/>
  <c r="V47"/>
  <c r="W47" s="1"/>
  <c r="V46"/>
  <c r="W46" s="1"/>
  <c r="X45"/>
  <c r="V45"/>
  <c r="W45" s="1"/>
  <c r="V44"/>
  <c r="W44" s="1"/>
  <c r="V43"/>
  <c r="W43" s="1"/>
  <c r="V42"/>
  <c r="W42" s="1"/>
  <c r="V41"/>
  <c r="W41" s="1"/>
  <c r="V40"/>
  <c r="W40" s="1"/>
  <c r="V39"/>
  <c r="W39" s="1"/>
  <c r="V38"/>
  <c r="W38" s="1"/>
  <c r="V37"/>
  <c r="W37" s="1"/>
  <c r="V36"/>
  <c r="W36" s="1"/>
  <c r="V35"/>
  <c r="W35" s="1"/>
  <c r="V34"/>
  <c r="W34" s="1"/>
  <c r="V33"/>
  <c r="W33" s="1"/>
  <c r="V32"/>
  <c r="W32" s="1"/>
  <c r="V31"/>
  <c r="W31" s="1"/>
  <c r="V30"/>
  <c r="W30" s="1"/>
  <c r="V29"/>
  <c r="W29" s="1"/>
  <c r="V28"/>
  <c r="W28" s="1"/>
  <c r="F46" i="9" s="1"/>
  <c r="F17" s="1"/>
  <c r="V27" i="8"/>
  <c r="W27" s="1"/>
  <c r="G46" i="9" s="1"/>
  <c r="G17" s="1"/>
  <c r="V26" i="8"/>
  <c r="W26" s="1"/>
  <c r="V25"/>
  <c r="W25" s="1"/>
  <c r="V24"/>
  <c r="W24" s="1"/>
  <c r="Y23"/>
  <c r="V23"/>
  <c r="W23" s="1"/>
  <c r="V22"/>
  <c r="W22" s="1"/>
  <c r="V21"/>
  <c r="W21" s="1"/>
  <c r="V20"/>
  <c r="W20" s="1"/>
  <c r="V19"/>
  <c r="W19" s="1"/>
  <c r="V18"/>
  <c r="W18" s="1"/>
  <c r="V17"/>
  <c r="W17" s="1"/>
  <c r="V16"/>
  <c r="W16" s="1"/>
  <c r="V15"/>
  <c r="W15" s="1"/>
  <c r="V14"/>
  <c r="W14" s="1"/>
  <c r="V13"/>
  <c r="W13" s="1"/>
  <c r="V12"/>
  <c r="W12" s="1"/>
  <c r="V11"/>
  <c r="W11" s="1"/>
  <c r="V10"/>
  <c r="V9"/>
  <c r="W9" s="1"/>
  <c r="V8"/>
  <c r="W8" s="1"/>
  <c r="V7"/>
  <c r="W7" s="1"/>
  <c r="V6"/>
  <c r="W6" l="1"/>
  <c r="I46" i="9" s="1"/>
  <c r="V5" i="8"/>
  <c r="X23"/>
  <c r="X29"/>
  <c r="X11"/>
  <c r="Y42"/>
  <c r="X42"/>
  <c r="W10"/>
  <c r="J46" i="9" s="1"/>
  <c r="Y10" i="8"/>
  <c r="X15"/>
  <c r="H46" i="9"/>
  <c r="Y46" i="8"/>
  <c r="X49"/>
  <c r="Y30"/>
  <c r="X33"/>
  <c r="X54"/>
  <c r="X13"/>
  <c r="X19"/>
  <c r="X22"/>
  <c r="X34"/>
  <c r="Y38"/>
  <c r="X41"/>
  <c r="X50"/>
  <c r="Y54"/>
  <c r="X57"/>
  <c r="H21" i="9"/>
  <c r="X26" i="8"/>
  <c r="X38"/>
  <c r="X30"/>
  <c r="Y34"/>
  <c r="X37"/>
  <c r="X46"/>
  <c r="Y50"/>
  <c r="X53"/>
  <c r="X6"/>
  <c r="X9"/>
  <c r="X17"/>
  <c r="Y22"/>
  <c r="Y29"/>
  <c r="Y33"/>
  <c r="Y37"/>
  <c r="Y41"/>
  <c r="Y45"/>
  <c r="Y49"/>
  <c r="Y53"/>
  <c r="Y57"/>
  <c r="X21"/>
  <c r="X25"/>
  <c r="X28"/>
  <c r="X32"/>
  <c r="X36"/>
  <c r="X40"/>
  <c r="X44"/>
  <c r="X48"/>
  <c r="X52"/>
  <c r="X56"/>
  <c r="Y24"/>
  <c r="Y27"/>
  <c r="Y35"/>
  <c r="Y39"/>
  <c r="Y43"/>
  <c r="Y47"/>
  <c r="Y51"/>
  <c r="Y55"/>
  <c r="Y20"/>
  <c r="Y31"/>
  <c r="X12"/>
  <c r="X14"/>
  <c r="X16"/>
  <c r="X18"/>
  <c r="X20"/>
  <c r="Y21"/>
  <c r="X24"/>
  <c r="Y25"/>
  <c r="X27"/>
  <c r="Y28"/>
  <c r="X31"/>
  <c r="Y32"/>
  <c r="X35"/>
  <c r="Y36"/>
  <c r="X39"/>
  <c r="Y40"/>
  <c r="X43"/>
  <c r="Y44"/>
  <c r="X47"/>
  <c r="Y48"/>
  <c r="X51"/>
  <c r="Y52"/>
  <c r="X55"/>
  <c r="Y56"/>
  <c r="X8"/>
  <c r="X10"/>
  <c r="X7"/>
  <c r="Y6"/>
  <c r="Y7"/>
  <c r="Y8"/>
  <c r="Y9"/>
  <c r="Y11"/>
  <c r="Y12"/>
  <c r="Y13"/>
  <c r="Y14"/>
  <c r="Y15"/>
  <c r="Y16"/>
  <c r="Y17"/>
  <c r="Y18"/>
  <c r="Y19"/>
  <c r="Y26"/>
  <c r="W11" i="1"/>
  <c r="Y5" i="8" l="1"/>
  <c r="W5"/>
  <c r="X5"/>
  <c r="I2" s="1"/>
  <c r="Y11" i="1"/>
  <c r="Y54"/>
  <c r="V39"/>
  <c r="Y39" s="1"/>
  <c r="V40"/>
  <c r="W40" s="1"/>
  <c r="V41"/>
  <c r="Y41" s="1"/>
  <c r="V42"/>
  <c r="W42" s="1"/>
  <c r="V43"/>
  <c r="W43" s="1"/>
  <c r="V44"/>
  <c r="V45"/>
  <c r="Y45" s="1"/>
  <c r="V46"/>
  <c r="Y46" s="1"/>
  <c r="V47"/>
  <c r="W47" s="1"/>
  <c r="V48"/>
  <c r="Y48" s="1"/>
  <c r="V49"/>
  <c r="Y49" s="1"/>
  <c r="V50"/>
  <c r="X50" s="1"/>
  <c r="V51"/>
  <c r="W51" s="1"/>
  <c r="V52"/>
  <c r="Y52" s="1"/>
  <c r="V53"/>
  <c r="Y53" s="1"/>
  <c r="V55"/>
  <c r="Y55" s="1"/>
  <c r="V56"/>
  <c r="Y56" s="1"/>
  <c r="V57"/>
  <c r="Y57" s="1"/>
  <c r="V38"/>
  <c r="X38" s="1"/>
  <c r="W41"/>
  <c r="W50"/>
  <c r="W52"/>
  <c r="W54"/>
  <c r="W56"/>
  <c r="W57"/>
  <c r="X52"/>
  <c r="X54"/>
  <c r="V35"/>
  <c r="X35" s="1"/>
  <c r="V30"/>
  <c r="X30" s="1"/>
  <c r="V21"/>
  <c r="X21" s="1"/>
  <c r="V22"/>
  <c r="Y22" s="1"/>
  <c r="V23"/>
  <c r="X23" s="1"/>
  <c r="V20"/>
  <c r="Y20" s="1"/>
  <c r="V16"/>
  <c r="X16" s="1"/>
  <c r="V17"/>
  <c r="Y17" s="1"/>
  <c r="V15"/>
  <c r="X15" s="1"/>
  <c r="V18"/>
  <c r="Y18" s="1"/>
  <c r="V14"/>
  <c r="W14" s="1"/>
  <c r="V13"/>
  <c r="W13" s="1"/>
  <c r="V12"/>
  <c r="X48" l="1"/>
  <c r="I3" i="8"/>
  <c r="G27" i="9"/>
  <c r="Y44" i="1"/>
  <c r="X44"/>
  <c r="W44"/>
  <c r="Y12"/>
  <c r="Y42"/>
  <c r="X46"/>
  <c r="X55"/>
  <c r="X39"/>
  <c r="W46"/>
  <c r="Y50"/>
  <c r="X57"/>
  <c r="X42"/>
  <c r="W55"/>
  <c r="W48"/>
  <c r="W16"/>
  <c r="Y30"/>
  <c r="W15"/>
  <c r="W30"/>
  <c r="X56"/>
  <c r="W38"/>
  <c r="Y40"/>
  <c r="Y16"/>
  <c r="X17"/>
  <c r="W22"/>
  <c r="X22"/>
  <c r="Y38"/>
  <c r="Y14"/>
  <c r="W17"/>
  <c r="W23"/>
  <c r="X53"/>
  <c r="X49"/>
  <c r="X45"/>
  <c r="X41"/>
  <c r="W53"/>
  <c r="W49"/>
  <c r="W45"/>
  <c r="W39"/>
  <c r="W35"/>
  <c r="Y51"/>
  <c r="Y47"/>
  <c r="Y43"/>
  <c r="Y35"/>
  <c r="Y23"/>
  <c r="Y15"/>
  <c r="H23" i="9"/>
  <c r="X51" i="1"/>
  <c r="X47"/>
  <c r="X43"/>
  <c r="X13"/>
  <c r="Y21"/>
  <c r="Y13"/>
  <c r="W21"/>
  <c r="X40"/>
  <c r="X14"/>
  <c r="Y10"/>
  <c r="V29"/>
  <c r="V9"/>
  <c r="V8"/>
  <c r="Y8" s="1"/>
  <c r="W29" l="1"/>
  <c r="Y29"/>
  <c r="X29"/>
  <c r="W9"/>
  <c r="Y9"/>
  <c r="W8"/>
  <c r="X8"/>
  <c r="W10"/>
  <c r="X10"/>
  <c r="X9"/>
  <c r="J41" i="9" l="1"/>
  <c r="J17" s="1"/>
  <c r="X20" i="1"/>
  <c r="W20" l="1"/>
  <c r="V6"/>
  <c r="V7"/>
  <c r="W7" s="1"/>
  <c r="W12"/>
  <c r="H41" i="9" s="1"/>
  <c r="W18" i="1"/>
  <c r="V19"/>
  <c r="V24"/>
  <c r="V25"/>
  <c r="V26"/>
  <c r="V27"/>
  <c r="V28"/>
  <c r="V31"/>
  <c r="V32"/>
  <c r="V33"/>
  <c r="V34"/>
  <c r="V36"/>
  <c r="V37"/>
  <c r="I41" i="9" l="1"/>
  <c r="W6" i="1"/>
  <c r="W5" s="1"/>
  <c r="H13" i="9" s="1"/>
  <c r="V5" i="1"/>
  <c r="J21" i="9"/>
  <c r="Y32" i="1"/>
  <c r="W32"/>
  <c r="X32"/>
  <c r="W19"/>
  <c r="Y19"/>
  <c r="F23" i="9"/>
  <c r="J23"/>
  <c r="Y37" i="1"/>
  <c r="W37"/>
  <c r="X37"/>
  <c r="W27"/>
  <c r="Y27"/>
  <c r="X34"/>
  <c r="Y34"/>
  <c r="W34"/>
  <c r="W28"/>
  <c r="Y28"/>
  <c r="W24"/>
  <c r="Y24"/>
  <c r="G23" i="9"/>
  <c r="I23"/>
  <c r="W26" i="1"/>
  <c r="Y26"/>
  <c r="Y33"/>
  <c r="W33"/>
  <c r="X33"/>
  <c r="X36"/>
  <c r="Y36"/>
  <c r="W36"/>
  <c r="W31"/>
  <c r="X31"/>
  <c r="Y31"/>
  <c r="W25"/>
  <c r="Y25"/>
  <c r="H17" i="9"/>
  <c r="I21"/>
  <c r="X6" i="1"/>
  <c r="Y6"/>
  <c r="Y5" s="1"/>
  <c r="X7"/>
  <c r="Y7"/>
  <c r="X24"/>
  <c r="X28"/>
  <c r="X18"/>
  <c r="X26"/>
  <c r="X19"/>
  <c r="X25"/>
  <c r="X27"/>
  <c r="X11"/>
  <c r="X12"/>
  <c r="X5" l="1"/>
  <c r="I2" s="1"/>
  <c r="J13" i="9" s="1"/>
  <c r="C13" s="1"/>
  <c r="I3" i="1"/>
  <c r="I17" i="9"/>
  <c r="B40" l="1"/>
  <c r="B49"/>
  <c r="B43" s="1"/>
  <c r="I26"/>
  <c r="F27"/>
  <c r="C15" l="1"/>
  <c r="C45" s="1"/>
  <c r="C14" l="1"/>
</calcChain>
</file>

<file path=xl/sharedStrings.xml><?xml version="1.0" encoding="utf-8"?>
<sst xmlns="http://schemas.openxmlformats.org/spreadsheetml/2006/main" count="687" uniqueCount="342">
  <si>
    <t>Nom</t>
  </si>
  <si>
    <t>Image</t>
  </si>
  <si>
    <t>taille</t>
  </si>
  <si>
    <t>Long. Max</t>
  </si>
  <si>
    <t>Larg. Max</t>
  </si>
  <si>
    <t>Hauteur</t>
  </si>
  <si>
    <t>(option)</t>
  </si>
  <si>
    <t>Prix unitaire</t>
  </si>
  <si>
    <t>total set</t>
  </si>
  <si>
    <t>total volumes</t>
  </si>
  <si>
    <t>poids</t>
  </si>
  <si>
    <t>CRUXER 1</t>
  </si>
  <si>
    <t>CRUXER 2</t>
  </si>
  <si>
    <t>CRUXER 3</t>
  </si>
  <si>
    <t>PYRA FLAT 1</t>
  </si>
  <si>
    <t>PYRA FLAT 2</t>
  </si>
  <si>
    <t>PYRA FLAT 3</t>
  </si>
  <si>
    <t>PYRA FLAT 4</t>
  </si>
  <si>
    <t>PYRA FLAT 5</t>
  </si>
  <si>
    <t>PYRA ASY 1</t>
  </si>
  <si>
    <t>PYRA ASY 2</t>
  </si>
  <si>
    <t>PYRA ASY 3</t>
  </si>
  <si>
    <t>PYRA ASY 4</t>
  </si>
  <si>
    <t>PYRA ASY 5</t>
  </si>
  <si>
    <t>XL</t>
  </si>
  <si>
    <t>XXL</t>
  </si>
  <si>
    <t>L</t>
  </si>
  <si>
    <t>M</t>
  </si>
  <si>
    <t>S</t>
  </si>
  <si>
    <t>PYRA V CUT 1</t>
  </si>
  <si>
    <t>PYRA V CUT 2</t>
  </si>
  <si>
    <t>PYRA V CUT 3</t>
  </si>
  <si>
    <t>PYRA ARROW 1</t>
  </si>
  <si>
    <t>PYRA ARROW 2</t>
  </si>
  <si>
    <t>PYRA ARROW 3</t>
  </si>
  <si>
    <t>CRUXER 4</t>
  </si>
  <si>
    <t>RAL 9005</t>
  </si>
  <si>
    <t>RAL 5021</t>
  </si>
  <si>
    <t>Hors taxes</t>
  </si>
  <si>
    <t>pièces par</t>
  </si>
  <si>
    <t>set</t>
  </si>
  <si>
    <t>cm</t>
  </si>
  <si>
    <t>RAL 1021</t>
  </si>
  <si>
    <t>RAL 9010</t>
  </si>
  <si>
    <t>RAL 4006</t>
  </si>
  <si>
    <r>
      <rPr>
        <b/>
        <sz val="11"/>
        <color theme="0"/>
        <rFont val="Calibri"/>
        <family val="2"/>
        <scheme val="minor"/>
      </rPr>
      <t>RAL</t>
    </r>
    <r>
      <rPr>
        <sz val="11"/>
        <color theme="0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>3020</t>
    </r>
  </si>
  <si>
    <t>RAL 1033</t>
  </si>
  <si>
    <t>RAL 6018</t>
  </si>
  <si>
    <t>RAL 3015</t>
  </si>
  <si>
    <t>Wanga 1</t>
  </si>
  <si>
    <t>Wanga 2</t>
  </si>
  <si>
    <t>Wanga 3</t>
  </si>
  <si>
    <t>Wanga 4</t>
  </si>
  <si>
    <t xml:space="preserve">  </t>
  </si>
  <si>
    <t xml:space="preserve">Qte inserts </t>
  </si>
  <si>
    <t>Kg</t>
  </si>
  <si>
    <t>FLAT ERIC 20° 1</t>
  </si>
  <si>
    <t xml:space="preserve">FLAT ERIC 20° 2 </t>
  </si>
  <si>
    <t>FLAT ERIC 20° 3</t>
  </si>
  <si>
    <t>FLAT ERIC 30° 1</t>
  </si>
  <si>
    <t>FLAT ERIC 30° 2</t>
  </si>
  <si>
    <t>FLAT ERIC 30° 3</t>
  </si>
  <si>
    <t>KICKER 1</t>
  </si>
  <si>
    <t>KICKER 2</t>
  </si>
  <si>
    <t>PINCE 1</t>
  </si>
  <si>
    <t>PINCE 2</t>
  </si>
  <si>
    <t>PYRA DELTA 1</t>
  </si>
  <si>
    <t>PYRA DELTA 2</t>
  </si>
  <si>
    <t>PYRA DELTA 3</t>
  </si>
  <si>
    <t>PYRA DELTA 4</t>
  </si>
  <si>
    <t>PYRA DELTA 5</t>
  </si>
  <si>
    <t>DISKO</t>
  </si>
  <si>
    <t>ORGUE</t>
  </si>
  <si>
    <t>RIOT 1</t>
  </si>
  <si>
    <t>RIOT 2</t>
  </si>
  <si>
    <t>RIOT 3</t>
  </si>
  <si>
    <t>RAL 7036</t>
  </si>
  <si>
    <t xml:space="preserve">L </t>
  </si>
  <si>
    <t>POUTRE 120 - 68 °</t>
  </si>
  <si>
    <t>POUTRE 120 - 90 °</t>
  </si>
  <si>
    <t xml:space="preserve">POUTRE 120 - 112 ° </t>
  </si>
  <si>
    <t>POUTRE 180 - 68°</t>
  </si>
  <si>
    <t>POUTRE 180 - 90°</t>
  </si>
  <si>
    <t>POUTRE 180 - 112°</t>
  </si>
  <si>
    <t>CRUXER 5</t>
  </si>
  <si>
    <t>FLAT ERIC 30° XXL</t>
  </si>
  <si>
    <t>45 les Aubergeries</t>
  </si>
  <si>
    <t>05380 Châteauroux les Alpes</t>
  </si>
  <si>
    <t xml:space="preserve">Téléphone : </t>
  </si>
  <si>
    <t xml:space="preserve">Email : </t>
  </si>
  <si>
    <t xml:space="preserve">Total prises </t>
  </si>
  <si>
    <t>Tél. : +33 (0)6 10 30 32 87</t>
  </si>
  <si>
    <t>Qte</t>
  </si>
  <si>
    <t>Prix HT</t>
  </si>
  <si>
    <t>Total volumes</t>
  </si>
  <si>
    <t>Quantité par taille</t>
  </si>
  <si>
    <t>Quantité par type</t>
  </si>
  <si>
    <t>full</t>
  </si>
  <si>
    <t>bi-texture</t>
  </si>
  <si>
    <t>Poids total</t>
  </si>
  <si>
    <t>KG</t>
  </si>
  <si>
    <t>euros HT</t>
  </si>
  <si>
    <t>poids KG</t>
  </si>
  <si>
    <t>sous total HT</t>
  </si>
  <si>
    <t>Note : les parties bois apparent des volumes dual-texture peuvent</t>
  </si>
  <si>
    <t>BI-1</t>
  </si>
  <si>
    <t>BI-2</t>
  </si>
  <si>
    <t>BI-3</t>
  </si>
  <si>
    <t>BI-4</t>
  </si>
  <si>
    <t>BI-5</t>
  </si>
  <si>
    <t>BI-6</t>
  </si>
  <si>
    <t>BI-7</t>
  </si>
  <si>
    <t>BI-8</t>
  </si>
  <si>
    <t>BI-9</t>
  </si>
  <si>
    <t>BI-10</t>
  </si>
  <si>
    <t>BI-11</t>
  </si>
  <si>
    <t>BI-12</t>
  </si>
  <si>
    <t>BI-13</t>
  </si>
  <si>
    <t>BI-14</t>
  </si>
  <si>
    <t>BI-15</t>
  </si>
  <si>
    <t>BI-16</t>
  </si>
  <si>
    <t>BI-17</t>
  </si>
  <si>
    <t>BI-18</t>
  </si>
  <si>
    <t>BI-19</t>
  </si>
  <si>
    <t>BI-20</t>
  </si>
  <si>
    <t>BI-21</t>
  </si>
  <si>
    <t>BI-22</t>
  </si>
  <si>
    <t>BI-23</t>
  </si>
  <si>
    <t>BI-24</t>
  </si>
  <si>
    <t>BI-25</t>
  </si>
  <si>
    <t>BI-26</t>
  </si>
  <si>
    <t>BI-27</t>
  </si>
  <si>
    <t>BI-28</t>
  </si>
  <si>
    <t>BI-29</t>
  </si>
  <si>
    <t>BI-30</t>
  </si>
  <si>
    <t>BI-31</t>
  </si>
  <si>
    <t>BI-32</t>
  </si>
  <si>
    <t>BI-33</t>
  </si>
  <si>
    <t>BI-34</t>
  </si>
  <si>
    <t>BI-35</t>
  </si>
  <si>
    <t>BI-36</t>
  </si>
  <si>
    <t>BI-37</t>
  </si>
  <si>
    <t>BI-38</t>
  </si>
  <si>
    <t>BI-39</t>
  </si>
  <si>
    <t>BI-40</t>
  </si>
  <si>
    <t>BI-41</t>
  </si>
  <si>
    <t>BI-42</t>
  </si>
  <si>
    <t>BI-43</t>
  </si>
  <si>
    <t>BI-44</t>
  </si>
  <si>
    <t>BI-45</t>
  </si>
  <si>
    <t>BI-46</t>
  </si>
  <si>
    <t>BI-47</t>
  </si>
  <si>
    <t>BI-48</t>
  </si>
  <si>
    <t>BI-49</t>
  </si>
  <si>
    <t>BI-50</t>
  </si>
  <si>
    <t>BI-51</t>
  </si>
  <si>
    <t>BI-52</t>
  </si>
  <si>
    <t xml:space="preserve">Réf. </t>
  </si>
  <si>
    <t>nombre de volumes :</t>
  </si>
  <si>
    <t>Prix :</t>
  </si>
  <si>
    <t xml:space="preserve">            êtres peintes à la couleur de votre choix sans supplément.</t>
  </si>
  <si>
    <t>FU-1</t>
  </si>
  <si>
    <t>FU-2</t>
  </si>
  <si>
    <t>FU-3</t>
  </si>
  <si>
    <t>FU-4</t>
  </si>
  <si>
    <t>FU-5</t>
  </si>
  <si>
    <t>FU-6</t>
  </si>
  <si>
    <t>FU-7</t>
  </si>
  <si>
    <t>FU-8</t>
  </si>
  <si>
    <t>FU-9</t>
  </si>
  <si>
    <t>FU-10</t>
  </si>
  <si>
    <t>FU-11</t>
  </si>
  <si>
    <t>FU-12</t>
  </si>
  <si>
    <t>FU-13</t>
  </si>
  <si>
    <t>FU-14</t>
  </si>
  <si>
    <t>FU-15</t>
  </si>
  <si>
    <t>FU-16</t>
  </si>
  <si>
    <t>FU-17</t>
  </si>
  <si>
    <t>FU-18</t>
  </si>
  <si>
    <t>FU-19</t>
  </si>
  <si>
    <t>FU-20</t>
  </si>
  <si>
    <t>FU-21</t>
  </si>
  <si>
    <t>FU-22</t>
  </si>
  <si>
    <t>FU-23</t>
  </si>
  <si>
    <t>FU-24</t>
  </si>
  <si>
    <t>FU-25</t>
  </si>
  <si>
    <t>FU-26</t>
  </si>
  <si>
    <t>FU-27</t>
  </si>
  <si>
    <t>FU-28</t>
  </si>
  <si>
    <t>FU-29</t>
  </si>
  <si>
    <t>FU-30</t>
  </si>
  <si>
    <t>FU-31</t>
  </si>
  <si>
    <t>FU-32</t>
  </si>
  <si>
    <t>FU-33</t>
  </si>
  <si>
    <t>FU-34</t>
  </si>
  <si>
    <t>FU-35</t>
  </si>
  <si>
    <t>FU-36</t>
  </si>
  <si>
    <t>FU-37</t>
  </si>
  <si>
    <t>FU-38</t>
  </si>
  <si>
    <t>FU-39</t>
  </si>
  <si>
    <t>FU-40</t>
  </si>
  <si>
    <t>FU-41</t>
  </si>
  <si>
    <t>FU-42</t>
  </si>
  <si>
    <t>FU-43</t>
  </si>
  <si>
    <t>FU-44</t>
  </si>
  <si>
    <t>FU-45</t>
  </si>
  <si>
    <t>FU-46</t>
  </si>
  <si>
    <t>FU-47</t>
  </si>
  <si>
    <t>FU-48</t>
  </si>
  <si>
    <t>FU-49</t>
  </si>
  <si>
    <t>FU-50</t>
  </si>
  <si>
    <t>FU-51</t>
  </si>
  <si>
    <t>FU-52</t>
  </si>
  <si>
    <t>Quantité par taille FULL GRIP</t>
  </si>
  <si>
    <t>Quantité par taille DUAL TEXURE</t>
  </si>
  <si>
    <t>Quantité SET par couleur</t>
  </si>
  <si>
    <t>Contact :</t>
  </si>
  <si>
    <r>
      <rPr>
        <b/>
        <sz val="11"/>
        <color theme="1"/>
        <rFont val="Calibri"/>
        <family val="2"/>
        <scheme val="minor"/>
      </rPr>
      <t>Client</t>
    </r>
    <r>
      <rPr>
        <sz val="11"/>
        <color theme="1"/>
        <rFont val="Calibri"/>
        <family val="2"/>
        <scheme val="minor"/>
      </rPr>
      <t xml:space="preserve"> </t>
    </r>
  </si>
  <si>
    <t xml:space="preserve">Livraison </t>
  </si>
  <si>
    <t>Adresse :</t>
  </si>
  <si>
    <t xml:space="preserve">Ville : </t>
  </si>
  <si>
    <t>Pays :</t>
  </si>
  <si>
    <t>Note :</t>
  </si>
  <si>
    <t>Code postal :</t>
  </si>
  <si>
    <t xml:space="preserve">E-mail : </t>
  </si>
  <si>
    <t>sylvholds@gmail.com</t>
  </si>
  <si>
    <t>BI-53</t>
  </si>
  <si>
    <t>B27 1</t>
  </si>
  <si>
    <t>B27 2</t>
  </si>
  <si>
    <t>B27 3</t>
  </si>
  <si>
    <t>BI-54</t>
  </si>
  <si>
    <t>BI-55</t>
  </si>
  <si>
    <t>FU-53</t>
  </si>
  <si>
    <t>FU-54</t>
  </si>
  <si>
    <t>FU-55</t>
  </si>
  <si>
    <t>FU-56</t>
  </si>
  <si>
    <t>FU-57</t>
  </si>
  <si>
    <t>CRUXER 44 1</t>
  </si>
  <si>
    <t>CRUXER 44 2</t>
  </si>
  <si>
    <t>FU-58</t>
  </si>
  <si>
    <t>FU-59</t>
  </si>
  <si>
    <t>FU-60</t>
  </si>
  <si>
    <t>FU-61</t>
  </si>
  <si>
    <t>FU-62</t>
  </si>
  <si>
    <t>PYRA SUPER FLAT 1</t>
  </si>
  <si>
    <t>PYRA SUPER FLAT 2</t>
  </si>
  <si>
    <t>PYRA SUPER FLAT 3</t>
  </si>
  <si>
    <t>PYRA SUPER FLAT 4</t>
  </si>
  <si>
    <t>PYRA SUPER FLAT 5</t>
  </si>
  <si>
    <t>BI-56</t>
  </si>
  <si>
    <t>BI-57</t>
  </si>
  <si>
    <t>BI-58</t>
  </si>
  <si>
    <t>BI-59</t>
  </si>
  <si>
    <t>BI-60</t>
  </si>
  <si>
    <t>BI-61</t>
  </si>
  <si>
    <t>BI-62</t>
  </si>
  <si>
    <t>FU-63</t>
  </si>
  <si>
    <t>FU-64</t>
  </si>
  <si>
    <t>FU-65</t>
  </si>
  <si>
    <t>FU-66</t>
  </si>
  <si>
    <t>FALCON 1</t>
  </si>
  <si>
    <t>FALCON 2</t>
  </si>
  <si>
    <t>FALCON 3</t>
  </si>
  <si>
    <t>FALCON 4</t>
  </si>
  <si>
    <t>FU-67</t>
  </si>
  <si>
    <t>FALCON Full Set 5¨% off</t>
  </si>
  <si>
    <t>BI-63</t>
  </si>
  <si>
    <t>BI-64</t>
  </si>
  <si>
    <t>BI-65</t>
  </si>
  <si>
    <t>BI-66</t>
  </si>
  <si>
    <t>BI-67</t>
  </si>
  <si>
    <t>Falcon</t>
  </si>
  <si>
    <t>REMISE</t>
  </si>
  <si>
    <t>%</t>
  </si>
  <si>
    <t xml:space="preserve">TOTAL </t>
  </si>
  <si>
    <t>HT</t>
  </si>
  <si>
    <t>TOTAL remisé</t>
  </si>
  <si>
    <t>Tableau des remises</t>
  </si>
  <si>
    <t>PYRA ULTRA FLAT 1</t>
  </si>
  <si>
    <t>PYRA ULTRA FLAT 2</t>
  </si>
  <si>
    <t>PYRA ULTRA FLAT 3</t>
  </si>
  <si>
    <t>PYRA ULTRA FLAT 4</t>
  </si>
  <si>
    <t>PYRA ULTRA FLAT 5</t>
  </si>
  <si>
    <t>nombre de prises :</t>
  </si>
  <si>
    <t>XXXL</t>
  </si>
  <si>
    <t>total prises</t>
  </si>
  <si>
    <t>Mat</t>
  </si>
  <si>
    <t>Brillant</t>
  </si>
  <si>
    <t>Note : Finition mate ou brillante au choix des parties bois apparent.</t>
  </si>
  <si>
    <t xml:space="preserve">Kanaga </t>
  </si>
  <si>
    <t>Krab 1  gauche</t>
  </si>
  <si>
    <t>Krab 3 gauche</t>
  </si>
  <si>
    <t>Krab 3 droite</t>
  </si>
  <si>
    <t>Krab 4 gauche</t>
  </si>
  <si>
    <t>Krab 4 droite</t>
  </si>
  <si>
    <t>Astral</t>
  </si>
  <si>
    <t>Bowl</t>
  </si>
  <si>
    <t>Vesuve</t>
  </si>
  <si>
    <t>Luna</t>
  </si>
  <si>
    <t>galet</t>
  </si>
  <si>
    <t xml:space="preserve">Quantité par taille </t>
  </si>
  <si>
    <t>XS</t>
  </si>
  <si>
    <t>MEGA</t>
  </si>
  <si>
    <t>Krab 1  droite</t>
  </si>
  <si>
    <t>Krab 2 gauche</t>
  </si>
  <si>
    <t>Krab 2 droite</t>
  </si>
  <si>
    <t>Krab 3 plat gauche</t>
  </si>
  <si>
    <t>Krab 3 plat droite</t>
  </si>
  <si>
    <t>Krab plat 4 gauche</t>
  </si>
  <si>
    <t>Krab plat 4 droite</t>
  </si>
  <si>
    <t>Krab 2 Full gauche</t>
  </si>
  <si>
    <t>Krab 2 Full droite</t>
  </si>
  <si>
    <t>CODE PROMO</t>
  </si>
  <si>
    <t>code promo 8%</t>
  </si>
  <si>
    <t>remises quantitatives</t>
  </si>
  <si>
    <t>pa seuil</t>
  </si>
  <si>
    <t>montant remisé par seuil</t>
  </si>
  <si>
    <t>PR1</t>
  </si>
  <si>
    <t>PR2</t>
  </si>
  <si>
    <t>PR3</t>
  </si>
  <si>
    <t>PR4</t>
  </si>
  <si>
    <t>PR5</t>
  </si>
  <si>
    <t>PR6</t>
  </si>
  <si>
    <t>PR7</t>
  </si>
  <si>
    <t>PR8</t>
  </si>
  <si>
    <t>PR9</t>
  </si>
  <si>
    <t>PR10</t>
  </si>
  <si>
    <t>PR11</t>
  </si>
  <si>
    <t>PR12</t>
  </si>
  <si>
    <t>PR13</t>
  </si>
  <si>
    <t>PR14</t>
  </si>
  <si>
    <t>PR15</t>
  </si>
  <si>
    <t>PR16</t>
  </si>
  <si>
    <t>PR17</t>
  </si>
  <si>
    <t>PR18</t>
  </si>
  <si>
    <t>PR19</t>
  </si>
  <si>
    <t>PR20</t>
  </si>
  <si>
    <t>PR21</t>
  </si>
  <si>
    <t>PR22</t>
  </si>
  <si>
    <t xml:space="preserve">IBAN : FR76 1130 6000 6206 7952 0000 012 </t>
  </si>
  <si>
    <t>BIC : AGRIFRPP813</t>
  </si>
  <si>
    <t>Sylvain Chevalier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</si>
</sst>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CE39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7A9A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1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17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4" xfId="0" applyBorder="1"/>
    <xf numFmtId="0" fontId="0" fillId="0" borderId="6" xfId="0" applyBorder="1"/>
    <xf numFmtId="0" fontId="2" fillId="0" borderId="4" xfId="0" applyFont="1" applyBorder="1"/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17" borderId="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0" fillId="0" borderId="5" xfId="0" applyBorder="1"/>
    <xf numFmtId="0" fontId="0" fillId="0" borderId="0" xfId="0" applyNumberFormat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19" borderId="0" xfId="0" applyFill="1" applyBorder="1" applyAlignment="1" applyProtection="1">
      <alignment horizontal="center" vertical="center"/>
      <protection locked="0"/>
    </xf>
    <xf numFmtId="0" fontId="0" fillId="18" borderId="0" xfId="0" applyFill="1" applyBorder="1" applyAlignment="1" applyProtection="1">
      <alignment horizontal="center" vertical="center"/>
      <protection locked="0"/>
    </xf>
    <xf numFmtId="0" fontId="0" fillId="8" borderId="0" xfId="0" applyFill="1" applyBorder="1" applyAlignment="1" applyProtection="1">
      <alignment horizontal="center" vertical="center"/>
      <protection locked="0"/>
    </xf>
    <xf numFmtId="0" fontId="0" fillId="12" borderId="0" xfId="0" applyFill="1" applyBorder="1" applyAlignment="1" applyProtection="1">
      <alignment horizontal="center" vertical="center"/>
      <protection locked="0"/>
    </xf>
    <xf numFmtId="0" fontId="0" fillId="13" borderId="0" xfId="0" applyFill="1" applyBorder="1" applyAlignment="1" applyProtection="1">
      <alignment horizontal="center" vertical="center"/>
      <protection locked="0"/>
    </xf>
    <xf numFmtId="0" fontId="0" fillId="15" borderId="0" xfId="0" applyFill="1" applyBorder="1" applyAlignment="1" applyProtection="1">
      <alignment horizontal="center" vertical="center"/>
      <protection locked="0"/>
    </xf>
    <xf numFmtId="0" fontId="0" fillId="14" borderId="0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16" borderId="0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19" borderId="7" xfId="0" applyFill="1" applyBorder="1" applyAlignment="1" applyProtection="1">
      <alignment horizontal="center" vertical="center"/>
      <protection locked="0"/>
    </xf>
    <xf numFmtId="0" fontId="0" fillId="18" borderId="7" xfId="0" applyFill="1" applyBorder="1" applyAlignment="1" applyProtection="1">
      <alignment horizontal="center" vertical="center"/>
      <protection locked="0"/>
    </xf>
    <xf numFmtId="0" fontId="0" fillId="8" borderId="7" xfId="0" applyFill="1" applyBorder="1" applyAlignment="1" applyProtection="1">
      <alignment horizontal="center" vertical="center"/>
      <protection locked="0"/>
    </xf>
    <xf numFmtId="0" fontId="0" fillId="12" borderId="7" xfId="0" applyFill="1" applyBorder="1" applyAlignment="1" applyProtection="1">
      <alignment horizontal="center" vertical="center"/>
      <protection locked="0"/>
    </xf>
    <xf numFmtId="0" fontId="0" fillId="13" borderId="7" xfId="0" applyFill="1" applyBorder="1" applyAlignment="1" applyProtection="1">
      <alignment horizontal="center" vertical="center"/>
      <protection locked="0"/>
    </xf>
    <xf numFmtId="0" fontId="0" fillId="15" borderId="7" xfId="0" applyFill="1" applyBorder="1" applyAlignment="1" applyProtection="1">
      <alignment horizontal="center" vertical="center"/>
      <protection locked="0"/>
    </xf>
    <xf numFmtId="0" fontId="0" fillId="14" borderId="7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16" borderId="7" xfId="0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19" borderId="5" xfId="0" applyFill="1" applyBorder="1" applyAlignment="1" applyProtection="1">
      <alignment horizontal="center" vertical="center"/>
      <protection locked="0"/>
    </xf>
    <xf numFmtId="0" fontId="0" fillId="18" borderId="5" xfId="0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13" borderId="5" xfId="0" applyFill="1" applyBorder="1" applyAlignment="1" applyProtection="1">
      <alignment horizontal="center" vertical="center"/>
      <protection locked="0"/>
    </xf>
    <xf numFmtId="0" fontId="0" fillId="15" borderId="5" xfId="0" applyFill="1" applyBorder="1" applyAlignment="1" applyProtection="1">
      <alignment horizontal="center" vertical="center"/>
      <protection locked="0"/>
    </xf>
    <xf numFmtId="0" fontId="0" fillId="14" borderId="5" xfId="0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16" borderId="5" xfId="0" applyFill="1" applyBorder="1" applyAlignment="1" applyProtection="1">
      <alignment horizontal="center" vertical="center"/>
      <protection locked="0"/>
    </xf>
    <xf numFmtId="0" fontId="0" fillId="13" borderId="13" xfId="0" applyFill="1" applyBorder="1" applyAlignment="1" applyProtection="1">
      <alignment horizontal="left"/>
      <protection locked="0"/>
    </xf>
    <xf numFmtId="0" fontId="0" fillId="13" borderId="14" xfId="0" applyFill="1" applyBorder="1" applyAlignment="1" applyProtection="1">
      <alignment horizontal="left"/>
      <protection locked="0"/>
    </xf>
    <xf numFmtId="0" fontId="0" fillId="13" borderId="12" xfId="0" applyFill="1" applyBorder="1" applyAlignment="1" applyProtection="1">
      <alignment horizontal="left"/>
    </xf>
    <xf numFmtId="0" fontId="0" fillId="13" borderId="13" xfId="0" applyFill="1" applyBorder="1" applyAlignment="1" applyProtection="1">
      <alignment horizontal="left"/>
    </xf>
    <xf numFmtId="0" fontId="0" fillId="13" borderId="14" xfId="0" applyFill="1" applyBorder="1" applyAlignment="1" applyProtection="1">
      <alignment horizontal="left"/>
    </xf>
    <xf numFmtId="0" fontId="2" fillId="13" borderId="12" xfId="0" applyFont="1" applyFill="1" applyBorder="1" applyAlignment="1" applyProtection="1">
      <alignment horizontal="left"/>
    </xf>
    <xf numFmtId="0" fontId="0" fillId="16" borderId="0" xfId="0" applyFill="1" applyBorder="1" applyAlignment="1" applyProtection="1">
      <alignment horizontal="left"/>
      <protection locked="0"/>
    </xf>
    <xf numFmtId="0" fontId="0" fillId="16" borderId="9" xfId="0" applyFill="1" applyBorder="1" applyAlignment="1" applyProtection="1">
      <alignment horizontal="left"/>
      <protection locked="0"/>
    </xf>
    <xf numFmtId="0" fontId="0" fillId="16" borderId="7" xfId="0" applyFill="1" applyBorder="1" applyAlignment="1" applyProtection="1">
      <alignment horizontal="left"/>
      <protection locked="0"/>
    </xf>
    <xf numFmtId="0" fontId="0" fillId="16" borderId="10" xfId="0" applyFill="1" applyBorder="1" applyAlignment="1" applyProtection="1">
      <alignment horizontal="left"/>
      <protection locked="0"/>
    </xf>
    <xf numFmtId="0" fontId="0" fillId="16" borderId="11" xfId="0" applyFill="1" applyBorder="1" applyAlignment="1" applyProtection="1">
      <alignment horizontal="left"/>
      <protection locked="0"/>
    </xf>
    <xf numFmtId="0" fontId="0" fillId="16" borderId="8" xfId="0" applyFill="1" applyBorder="1" applyAlignment="1" applyProtection="1">
      <alignment horizontal="left"/>
      <protection locked="0"/>
    </xf>
    <xf numFmtId="0" fontId="7" fillId="0" borderId="0" xfId="1" applyAlignment="1" applyProtection="1"/>
    <xf numFmtId="0" fontId="0" fillId="7" borderId="7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7" borderId="0" xfId="0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16" borderId="9" xfId="0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5" xfId="0" applyNumberFormat="1" applyFont="1" applyBorder="1"/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Font="1" applyAlignment="1">
      <alignment horizontal="right" vertical="center"/>
    </xf>
    <xf numFmtId="9" fontId="0" fillId="0" borderId="16" xfId="0" applyNumberFormat="1" applyBorder="1" applyAlignment="1">
      <alignment horizontal="center"/>
    </xf>
    <xf numFmtId="9" fontId="0" fillId="0" borderId="18" xfId="0" applyNumberFormat="1" applyBorder="1" applyAlignment="1">
      <alignment horizontal="center"/>
    </xf>
    <xf numFmtId="9" fontId="0" fillId="0" borderId="22" xfId="0" applyNumberFormat="1" applyBorder="1" applyAlignment="1">
      <alignment horizontal="center"/>
    </xf>
    <xf numFmtId="164" fontId="0" fillId="0" borderId="15" xfId="0" applyNumberFormat="1" applyBorder="1"/>
    <xf numFmtId="164" fontId="0" fillId="0" borderId="21" xfId="0" applyNumberFormat="1" applyBorder="1"/>
    <xf numFmtId="164" fontId="0" fillId="0" borderId="17" xfId="0" applyNumberFormat="1" applyBorder="1"/>
    <xf numFmtId="0" fontId="2" fillId="0" borderId="0" xfId="0" applyFont="1"/>
    <xf numFmtId="164" fontId="0" fillId="0" borderId="0" xfId="0" applyNumberFormat="1" applyBorder="1"/>
    <xf numFmtId="9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16" borderId="5" xfId="0" applyFill="1" applyBorder="1" applyAlignment="1">
      <alignment horizontal="right" vertical="center"/>
    </xf>
    <xf numFmtId="0" fontId="0" fillId="16" borderId="5" xfId="0" applyFill="1" applyBorder="1" applyAlignment="1">
      <alignment vertical="center"/>
    </xf>
    <xf numFmtId="0" fontId="0" fillId="0" borderId="0" xfId="0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0" fontId="0" fillId="19" borderId="11" xfId="0" applyFill="1" applyBorder="1" applyAlignment="1" applyProtection="1">
      <alignment horizontal="center" vertical="center"/>
      <protection locked="0"/>
    </xf>
    <xf numFmtId="0" fontId="0" fillId="18" borderId="11" xfId="0" applyFill="1" applyBorder="1" applyAlignment="1" applyProtection="1">
      <alignment horizontal="center" vertical="center"/>
      <protection locked="0"/>
    </xf>
    <xf numFmtId="0" fontId="0" fillId="8" borderId="11" xfId="0" applyFill="1" applyBorder="1" applyAlignment="1" applyProtection="1">
      <alignment horizontal="center" vertical="center"/>
      <protection locked="0"/>
    </xf>
    <xf numFmtId="0" fontId="0" fillId="12" borderId="11" xfId="0" applyFill="1" applyBorder="1" applyAlignment="1" applyProtection="1">
      <alignment horizontal="center" vertical="center"/>
      <protection locked="0"/>
    </xf>
    <xf numFmtId="0" fontId="0" fillId="13" borderId="11" xfId="0" applyFill="1" applyBorder="1" applyAlignment="1" applyProtection="1">
      <alignment horizontal="center" vertical="center"/>
      <protection locked="0"/>
    </xf>
    <xf numFmtId="0" fontId="0" fillId="15" borderId="11" xfId="0" applyFill="1" applyBorder="1" applyAlignment="1" applyProtection="1">
      <alignment horizontal="center" vertical="center"/>
      <protection locked="0"/>
    </xf>
    <xf numFmtId="0" fontId="0" fillId="14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16" borderId="10" xfId="0" applyFill="1" applyBorder="1" applyAlignment="1" applyProtection="1">
      <alignment horizontal="center" vertical="center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16" borderId="8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7" xfId="0" applyBorder="1" applyAlignment="1">
      <alignment horizontal="center" vertical="center"/>
    </xf>
    <xf numFmtId="9" fontId="0" fillId="0" borderId="0" xfId="0" applyNumberFormat="1"/>
    <xf numFmtId="0" fontId="0" fillId="16" borderId="5" xfId="0" applyNumberForma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16" borderId="19" xfId="0" applyFill="1" applyBorder="1" applyAlignment="1">
      <alignment horizontal="center" vertical="center"/>
    </xf>
    <xf numFmtId="0" fontId="0" fillId="16" borderId="20" xfId="0" applyFill="1" applyBorder="1" applyAlignment="1">
      <alignment horizontal="center" vertical="center"/>
    </xf>
    <xf numFmtId="164" fontId="0" fillId="16" borderId="23" xfId="0" applyNumberFormat="1" applyFill="1" applyBorder="1" applyAlignment="1">
      <alignment horizontal="center"/>
    </xf>
    <xf numFmtId="164" fontId="0" fillId="16" borderId="24" xfId="0" applyNumberFormat="1" applyFill="1" applyBorder="1" applyAlignment="1">
      <alignment horizontal="center"/>
    </xf>
    <xf numFmtId="164" fontId="0" fillId="0" borderId="25" xfId="0" applyNumberFormat="1" applyBorder="1" applyAlignment="1" applyProtection="1">
      <alignment horizontal="center"/>
      <protection locked="0"/>
    </xf>
    <xf numFmtId="164" fontId="0" fillId="0" borderId="26" xfId="0" applyNumberForma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7A9A3"/>
      <color rgb="FFFFCCFF"/>
      <color rgb="FFFF6699"/>
      <color rgb="FFFCE39C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4.jpeg"/><Relationship Id="rId21" Type="http://schemas.openxmlformats.org/officeDocument/2006/relationships/image" Target="../media/image21.jpeg"/><Relationship Id="rId7" Type="http://schemas.openxmlformats.org/officeDocument/2006/relationships/image" Target="../media/image1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3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5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13" Type="http://schemas.openxmlformats.org/officeDocument/2006/relationships/image" Target="../media/image37.jpeg"/><Relationship Id="rId18" Type="http://schemas.openxmlformats.org/officeDocument/2006/relationships/image" Target="../media/image42.jpeg"/><Relationship Id="rId26" Type="http://schemas.openxmlformats.org/officeDocument/2006/relationships/image" Target="../media/image50.jpeg"/><Relationship Id="rId3" Type="http://schemas.openxmlformats.org/officeDocument/2006/relationships/image" Target="../media/image1.jpeg"/><Relationship Id="rId21" Type="http://schemas.openxmlformats.org/officeDocument/2006/relationships/image" Target="../media/image45.jpeg"/><Relationship Id="rId7" Type="http://schemas.openxmlformats.org/officeDocument/2006/relationships/image" Target="../media/image31.jpeg"/><Relationship Id="rId12" Type="http://schemas.openxmlformats.org/officeDocument/2006/relationships/image" Target="../media/image36.jpeg"/><Relationship Id="rId17" Type="http://schemas.openxmlformats.org/officeDocument/2006/relationships/image" Target="../media/image41.jpeg"/><Relationship Id="rId25" Type="http://schemas.openxmlformats.org/officeDocument/2006/relationships/image" Target="../media/image49.jpeg"/><Relationship Id="rId2" Type="http://schemas.openxmlformats.org/officeDocument/2006/relationships/image" Target="../media/image23.jpeg"/><Relationship Id="rId16" Type="http://schemas.openxmlformats.org/officeDocument/2006/relationships/image" Target="../media/image40.jpeg"/><Relationship Id="rId20" Type="http://schemas.openxmlformats.org/officeDocument/2006/relationships/image" Target="../media/image44.jpeg"/><Relationship Id="rId1" Type="http://schemas.openxmlformats.org/officeDocument/2006/relationships/image" Target="../media/image13.jpeg"/><Relationship Id="rId6" Type="http://schemas.openxmlformats.org/officeDocument/2006/relationships/image" Target="../media/image30.jpeg"/><Relationship Id="rId11" Type="http://schemas.openxmlformats.org/officeDocument/2006/relationships/image" Target="../media/image35.jpeg"/><Relationship Id="rId24" Type="http://schemas.openxmlformats.org/officeDocument/2006/relationships/image" Target="../media/image48.jpeg"/><Relationship Id="rId5" Type="http://schemas.openxmlformats.org/officeDocument/2006/relationships/image" Target="../media/image29.jpeg"/><Relationship Id="rId15" Type="http://schemas.openxmlformats.org/officeDocument/2006/relationships/image" Target="../media/image39.jpeg"/><Relationship Id="rId23" Type="http://schemas.openxmlformats.org/officeDocument/2006/relationships/image" Target="../media/image47.jpeg"/><Relationship Id="rId10" Type="http://schemas.openxmlformats.org/officeDocument/2006/relationships/image" Target="../media/image34.jpeg"/><Relationship Id="rId19" Type="http://schemas.openxmlformats.org/officeDocument/2006/relationships/image" Target="../media/image43.jpeg"/><Relationship Id="rId4" Type="http://schemas.openxmlformats.org/officeDocument/2006/relationships/image" Target="../media/image28.jpeg"/><Relationship Id="rId9" Type="http://schemas.openxmlformats.org/officeDocument/2006/relationships/image" Target="../media/image33.jpeg"/><Relationship Id="rId14" Type="http://schemas.openxmlformats.org/officeDocument/2006/relationships/image" Target="../media/image38.jpeg"/><Relationship Id="rId22" Type="http://schemas.openxmlformats.org/officeDocument/2006/relationships/image" Target="../media/image46.jpeg"/><Relationship Id="rId27" Type="http://schemas.openxmlformats.org/officeDocument/2006/relationships/image" Target="../media/image51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.jpeg"/><Relationship Id="rId13" Type="http://schemas.openxmlformats.org/officeDocument/2006/relationships/image" Target="../media/image63.jpeg"/><Relationship Id="rId18" Type="http://schemas.openxmlformats.org/officeDocument/2006/relationships/image" Target="../media/image68.jpeg"/><Relationship Id="rId3" Type="http://schemas.openxmlformats.org/officeDocument/2006/relationships/image" Target="../media/image53.jpeg"/><Relationship Id="rId21" Type="http://schemas.openxmlformats.org/officeDocument/2006/relationships/image" Target="../media/image71.jpeg"/><Relationship Id="rId7" Type="http://schemas.openxmlformats.org/officeDocument/2006/relationships/image" Target="../media/image57.jpeg"/><Relationship Id="rId12" Type="http://schemas.openxmlformats.org/officeDocument/2006/relationships/image" Target="../media/image62.jpeg"/><Relationship Id="rId17" Type="http://schemas.openxmlformats.org/officeDocument/2006/relationships/image" Target="../media/image67.jpeg"/><Relationship Id="rId2" Type="http://schemas.openxmlformats.org/officeDocument/2006/relationships/image" Target="../media/image52.jpeg"/><Relationship Id="rId16" Type="http://schemas.openxmlformats.org/officeDocument/2006/relationships/image" Target="../media/image66.jpeg"/><Relationship Id="rId20" Type="http://schemas.openxmlformats.org/officeDocument/2006/relationships/image" Target="../media/image70.jpeg"/><Relationship Id="rId1" Type="http://schemas.openxmlformats.org/officeDocument/2006/relationships/image" Target="../media/image1.jpeg"/><Relationship Id="rId6" Type="http://schemas.openxmlformats.org/officeDocument/2006/relationships/image" Target="../media/image56.jpeg"/><Relationship Id="rId11" Type="http://schemas.openxmlformats.org/officeDocument/2006/relationships/image" Target="../media/image61.jpeg"/><Relationship Id="rId5" Type="http://schemas.openxmlformats.org/officeDocument/2006/relationships/image" Target="../media/image55.jpeg"/><Relationship Id="rId15" Type="http://schemas.openxmlformats.org/officeDocument/2006/relationships/image" Target="../media/image65.jpeg"/><Relationship Id="rId10" Type="http://schemas.openxmlformats.org/officeDocument/2006/relationships/image" Target="../media/image60.jpeg"/><Relationship Id="rId19" Type="http://schemas.openxmlformats.org/officeDocument/2006/relationships/image" Target="../media/image69.jpeg"/><Relationship Id="rId4" Type="http://schemas.openxmlformats.org/officeDocument/2006/relationships/image" Target="../media/image54.jpeg"/><Relationship Id="rId9" Type="http://schemas.openxmlformats.org/officeDocument/2006/relationships/image" Target="../media/image59.jpeg"/><Relationship Id="rId14" Type="http://schemas.openxmlformats.org/officeDocument/2006/relationships/image" Target="../media/image6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104775</xdr:rowOff>
    </xdr:from>
    <xdr:to>
      <xdr:col>3</xdr:col>
      <xdr:colOff>238125</xdr:colOff>
      <xdr:row>3</xdr:row>
      <xdr:rowOff>9525</xdr:rowOff>
    </xdr:to>
    <xdr:pic>
      <xdr:nvPicPr>
        <xdr:cNvPr id="2" name="Image 1" descr="logo casquett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4" y="104775"/>
          <a:ext cx="2266951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1426635</xdr:colOff>
      <xdr:row>5</xdr:row>
      <xdr:rowOff>78733</xdr:rowOff>
    </xdr:from>
    <xdr:to>
      <xdr:col>2</xdr:col>
      <xdr:colOff>2918885</xdr:colOff>
      <xdr:row>8</xdr:row>
      <xdr:rowOff>366277</xdr:rowOff>
    </xdr:to>
    <xdr:pic>
      <xdr:nvPicPr>
        <xdr:cNvPr id="7" name="Image 6" descr="cruxe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7685" y="1259833"/>
          <a:ext cx="2949575" cy="1430545"/>
        </a:xfrm>
        <a:prstGeom prst="rect">
          <a:avLst/>
        </a:prstGeom>
      </xdr:spPr>
    </xdr:pic>
    <xdr:clientData/>
  </xdr:twoCellAnchor>
  <xdr:twoCellAnchor editAs="oneCell">
    <xdr:from>
      <xdr:col>1</xdr:col>
      <xdr:colOff>1344082</xdr:colOff>
      <xdr:row>23</xdr:row>
      <xdr:rowOff>376045</xdr:rowOff>
    </xdr:from>
    <xdr:to>
      <xdr:col>2</xdr:col>
      <xdr:colOff>2942165</xdr:colOff>
      <xdr:row>27</xdr:row>
      <xdr:rowOff>11729</xdr:rowOff>
    </xdr:to>
    <xdr:pic>
      <xdr:nvPicPr>
        <xdr:cNvPr id="11" name="Image 10" descr="triangle asy flat 4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85400" y="9242954"/>
          <a:ext cx="3052810" cy="1159684"/>
        </a:xfrm>
        <a:prstGeom prst="rect">
          <a:avLst/>
        </a:prstGeom>
      </xdr:spPr>
    </xdr:pic>
    <xdr:clientData/>
  </xdr:twoCellAnchor>
  <xdr:twoCellAnchor editAs="oneCell">
    <xdr:from>
      <xdr:col>1</xdr:col>
      <xdr:colOff>1293667</xdr:colOff>
      <xdr:row>29</xdr:row>
      <xdr:rowOff>24193</xdr:rowOff>
    </xdr:from>
    <xdr:to>
      <xdr:col>2</xdr:col>
      <xdr:colOff>2946047</xdr:colOff>
      <xdr:row>32</xdr:row>
      <xdr:rowOff>59276</xdr:rowOff>
    </xdr:to>
    <xdr:pic>
      <xdr:nvPicPr>
        <xdr:cNvPr id="12" name="Image 11" descr="triangle asy 4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74717" y="12778168"/>
          <a:ext cx="3109705" cy="1178083"/>
        </a:xfrm>
        <a:prstGeom prst="rect">
          <a:avLst/>
        </a:prstGeom>
      </xdr:spPr>
    </xdr:pic>
    <xdr:clientData/>
  </xdr:twoCellAnchor>
  <xdr:twoCellAnchor editAs="oneCell">
    <xdr:from>
      <xdr:col>2</xdr:col>
      <xdr:colOff>8466</xdr:colOff>
      <xdr:row>33</xdr:row>
      <xdr:rowOff>150550</xdr:rowOff>
    </xdr:from>
    <xdr:to>
      <xdr:col>2</xdr:col>
      <xdr:colOff>2926291</xdr:colOff>
      <xdr:row>35</xdr:row>
      <xdr:rowOff>374842</xdr:rowOff>
    </xdr:to>
    <xdr:pic>
      <xdr:nvPicPr>
        <xdr:cNvPr id="13" name="Image 12" descr="tri asy long 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246841" y="14428525"/>
          <a:ext cx="2917825" cy="1100592"/>
        </a:xfrm>
        <a:prstGeom prst="rect">
          <a:avLst/>
        </a:prstGeom>
      </xdr:spPr>
    </xdr:pic>
    <xdr:clientData/>
  </xdr:twoCellAnchor>
  <xdr:twoCellAnchor editAs="oneCell">
    <xdr:from>
      <xdr:col>1</xdr:col>
      <xdr:colOff>1409703</xdr:colOff>
      <xdr:row>36</xdr:row>
      <xdr:rowOff>91209</xdr:rowOff>
    </xdr:from>
    <xdr:to>
      <xdr:col>3</xdr:col>
      <xdr:colOff>25476</xdr:colOff>
      <xdr:row>38</xdr:row>
      <xdr:rowOff>458450</xdr:rowOff>
    </xdr:to>
    <xdr:pic>
      <xdr:nvPicPr>
        <xdr:cNvPr id="14" name="Image 13" descr="pointe 4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190753" y="15683634"/>
          <a:ext cx="3025848" cy="1319741"/>
        </a:xfrm>
        <a:prstGeom prst="rect">
          <a:avLst/>
        </a:prstGeom>
      </xdr:spPr>
    </xdr:pic>
    <xdr:clientData/>
  </xdr:twoCellAnchor>
  <xdr:twoCellAnchor editAs="oneCell">
    <xdr:from>
      <xdr:col>1</xdr:col>
      <xdr:colOff>1438274</xdr:colOff>
      <xdr:row>50</xdr:row>
      <xdr:rowOff>36368</xdr:rowOff>
    </xdr:from>
    <xdr:to>
      <xdr:col>2</xdr:col>
      <xdr:colOff>2909635</xdr:colOff>
      <xdr:row>52</xdr:row>
      <xdr:rowOff>839</xdr:rowOff>
    </xdr:to>
    <xdr:pic>
      <xdr:nvPicPr>
        <xdr:cNvPr id="17" name="Image 16" descr="penta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224640" y="16727269"/>
          <a:ext cx="2933338" cy="1271391"/>
        </a:xfrm>
        <a:prstGeom prst="rect">
          <a:avLst/>
        </a:prstGeom>
      </xdr:spPr>
    </xdr:pic>
    <xdr:clientData/>
  </xdr:twoCellAnchor>
  <xdr:twoCellAnchor editAs="oneCell">
    <xdr:from>
      <xdr:col>0</xdr:col>
      <xdr:colOff>188406</xdr:colOff>
      <xdr:row>0</xdr:row>
      <xdr:rowOff>148274</xdr:rowOff>
    </xdr:from>
    <xdr:to>
      <xdr:col>1</xdr:col>
      <xdr:colOff>1153582</xdr:colOff>
      <xdr:row>2</xdr:row>
      <xdr:rowOff>162727</xdr:rowOff>
    </xdr:to>
    <xdr:pic>
      <xdr:nvPicPr>
        <xdr:cNvPr id="27" name="Image 26" descr="logo casquette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8406" y="148274"/>
          <a:ext cx="1749588" cy="395453"/>
        </a:xfrm>
        <a:prstGeom prst="rect">
          <a:avLst/>
        </a:prstGeom>
      </xdr:spPr>
    </xdr:pic>
    <xdr:clientData/>
  </xdr:twoCellAnchor>
  <xdr:twoCellAnchor editAs="oneCell">
    <xdr:from>
      <xdr:col>1</xdr:col>
      <xdr:colOff>1351221</xdr:colOff>
      <xdr:row>13</xdr:row>
      <xdr:rowOff>199361</xdr:rowOff>
    </xdr:from>
    <xdr:to>
      <xdr:col>2</xdr:col>
      <xdr:colOff>2740009</xdr:colOff>
      <xdr:row>15</xdr:row>
      <xdr:rowOff>409797</xdr:rowOff>
    </xdr:to>
    <xdr:pic>
      <xdr:nvPicPr>
        <xdr:cNvPr id="29" name="Image 28" descr="flat 30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137587" y="4618518"/>
          <a:ext cx="2850765" cy="1162936"/>
        </a:xfrm>
        <a:prstGeom prst="rect">
          <a:avLst/>
        </a:prstGeom>
      </xdr:spPr>
    </xdr:pic>
    <xdr:clientData/>
  </xdr:twoCellAnchor>
  <xdr:twoCellAnchor editAs="oneCell">
    <xdr:from>
      <xdr:col>2</xdr:col>
      <xdr:colOff>44303</xdr:colOff>
      <xdr:row>10</xdr:row>
      <xdr:rowOff>155058</xdr:rowOff>
    </xdr:from>
    <xdr:to>
      <xdr:col>2</xdr:col>
      <xdr:colOff>2895068</xdr:colOff>
      <xdr:row>12</xdr:row>
      <xdr:rowOff>365494</xdr:rowOff>
    </xdr:to>
    <xdr:pic>
      <xdr:nvPicPr>
        <xdr:cNvPr id="30" name="Image 29" descr="flat 20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292646" y="3145465"/>
          <a:ext cx="2850765" cy="1162936"/>
        </a:xfrm>
        <a:prstGeom prst="rect">
          <a:avLst/>
        </a:prstGeom>
      </xdr:spPr>
    </xdr:pic>
    <xdr:clientData/>
  </xdr:twoCellAnchor>
  <xdr:twoCellAnchor editAs="oneCell">
    <xdr:from>
      <xdr:col>1</xdr:col>
      <xdr:colOff>1439826</xdr:colOff>
      <xdr:row>39</xdr:row>
      <xdr:rowOff>276892</xdr:rowOff>
    </xdr:from>
    <xdr:to>
      <xdr:col>2</xdr:col>
      <xdr:colOff>2935029</xdr:colOff>
      <xdr:row>42</xdr:row>
      <xdr:rowOff>353530</xdr:rowOff>
    </xdr:to>
    <xdr:pic>
      <xdr:nvPicPr>
        <xdr:cNvPr id="32" name="Image 31" descr="delta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226192" y="14243200"/>
          <a:ext cx="2957180" cy="1206347"/>
        </a:xfrm>
        <a:prstGeom prst="rect">
          <a:avLst/>
        </a:prstGeom>
      </xdr:spPr>
    </xdr:pic>
    <xdr:clientData/>
  </xdr:twoCellAnchor>
  <xdr:twoCellAnchor editAs="oneCell">
    <xdr:from>
      <xdr:col>1</xdr:col>
      <xdr:colOff>1417677</xdr:colOff>
      <xdr:row>44</xdr:row>
      <xdr:rowOff>99680</xdr:rowOff>
    </xdr:from>
    <xdr:to>
      <xdr:col>2</xdr:col>
      <xdr:colOff>2890729</xdr:colOff>
      <xdr:row>45</xdr:row>
      <xdr:rowOff>380648</xdr:rowOff>
    </xdr:to>
    <xdr:pic>
      <xdr:nvPicPr>
        <xdr:cNvPr id="33" name="Image 32" descr="kicker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204043" y="15948837"/>
          <a:ext cx="2935029" cy="757218"/>
        </a:xfrm>
        <a:prstGeom prst="rect">
          <a:avLst/>
        </a:prstGeom>
      </xdr:spPr>
    </xdr:pic>
    <xdr:clientData/>
  </xdr:twoCellAnchor>
  <xdr:twoCellAnchor editAs="oneCell">
    <xdr:from>
      <xdr:col>2</xdr:col>
      <xdr:colOff>256393</xdr:colOff>
      <xdr:row>46</xdr:row>
      <xdr:rowOff>99680</xdr:rowOff>
    </xdr:from>
    <xdr:to>
      <xdr:col>2</xdr:col>
      <xdr:colOff>2546687</xdr:colOff>
      <xdr:row>49</xdr:row>
      <xdr:rowOff>332267</xdr:rowOff>
    </xdr:to>
    <xdr:pic>
      <xdr:nvPicPr>
        <xdr:cNvPr id="34" name="Image 33" descr="wanga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500060" y="19869347"/>
          <a:ext cx="2290294" cy="1534337"/>
        </a:xfrm>
        <a:prstGeom prst="rect">
          <a:avLst/>
        </a:prstGeom>
      </xdr:spPr>
    </xdr:pic>
    <xdr:clientData/>
  </xdr:twoCellAnchor>
  <xdr:twoCellAnchor editAs="oneCell">
    <xdr:from>
      <xdr:col>2</xdr:col>
      <xdr:colOff>461008</xdr:colOff>
      <xdr:row>52</xdr:row>
      <xdr:rowOff>44302</xdr:rowOff>
    </xdr:from>
    <xdr:to>
      <xdr:col>2</xdr:col>
      <xdr:colOff>2237266</xdr:colOff>
      <xdr:row>52</xdr:row>
      <xdr:rowOff>976240</xdr:rowOff>
    </xdr:to>
    <xdr:pic>
      <xdr:nvPicPr>
        <xdr:cNvPr id="35" name="Image 34" descr="disko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709351" y="19924971"/>
          <a:ext cx="1776258" cy="931938"/>
        </a:xfrm>
        <a:prstGeom prst="rect">
          <a:avLst/>
        </a:prstGeom>
      </xdr:spPr>
    </xdr:pic>
    <xdr:clientData/>
  </xdr:twoCellAnchor>
  <xdr:twoCellAnchor editAs="oneCell">
    <xdr:from>
      <xdr:col>2</xdr:col>
      <xdr:colOff>240609</xdr:colOff>
      <xdr:row>53</xdr:row>
      <xdr:rowOff>26685</xdr:rowOff>
    </xdr:from>
    <xdr:to>
      <xdr:col>2</xdr:col>
      <xdr:colOff>2598359</xdr:colOff>
      <xdr:row>53</xdr:row>
      <xdr:rowOff>818713</xdr:rowOff>
    </xdr:to>
    <xdr:pic>
      <xdr:nvPicPr>
        <xdr:cNvPr id="36" name="Image 35" descr="orgue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484276" y="23849768"/>
          <a:ext cx="2357750" cy="792028"/>
        </a:xfrm>
        <a:prstGeom prst="rect">
          <a:avLst/>
        </a:prstGeom>
      </xdr:spPr>
    </xdr:pic>
    <xdr:clientData/>
  </xdr:twoCellAnchor>
  <xdr:twoCellAnchor editAs="oneCell">
    <xdr:from>
      <xdr:col>1</xdr:col>
      <xdr:colOff>1205204</xdr:colOff>
      <xdr:row>54</xdr:row>
      <xdr:rowOff>232452</xdr:rowOff>
    </xdr:from>
    <xdr:to>
      <xdr:col>2</xdr:col>
      <xdr:colOff>2847781</xdr:colOff>
      <xdr:row>56</xdr:row>
      <xdr:rowOff>220243</xdr:rowOff>
    </xdr:to>
    <xdr:pic>
      <xdr:nvPicPr>
        <xdr:cNvPr id="37" name="Image 36" descr="Riot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982755" y="22013600"/>
          <a:ext cx="3100485" cy="745904"/>
        </a:xfrm>
        <a:prstGeom prst="rect">
          <a:avLst/>
        </a:prstGeom>
      </xdr:spPr>
    </xdr:pic>
    <xdr:clientData/>
  </xdr:twoCellAnchor>
  <xdr:twoCellAnchor editAs="oneCell">
    <xdr:from>
      <xdr:col>2</xdr:col>
      <xdr:colOff>116632</xdr:colOff>
      <xdr:row>22</xdr:row>
      <xdr:rowOff>25622</xdr:rowOff>
    </xdr:from>
    <xdr:to>
      <xdr:col>3</xdr:col>
      <xdr:colOff>29157</xdr:colOff>
      <xdr:row>22</xdr:row>
      <xdr:rowOff>496074</xdr:rowOff>
    </xdr:to>
    <xdr:pic>
      <xdr:nvPicPr>
        <xdr:cNvPr id="26" name="Image 25" descr="poutre 4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352091" y="8462051"/>
          <a:ext cx="2867219" cy="470452"/>
        </a:xfrm>
        <a:prstGeom prst="rect">
          <a:avLst/>
        </a:prstGeom>
      </xdr:spPr>
    </xdr:pic>
    <xdr:clientData/>
  </xdr:twoCellAnchor>
  <xdr:twoCellAnchor editAs="oneCell">
    <xdr:from>
      <xdr:col>2</xdr:col>
      <xdr:colOff>89950</xdr:colOff>
      <xdr:row>20</xdr:row>
      <xdr:rowOff>97194</xdr:rowOff>
    </xdr:from>
    <xdr:to>
      <xdr:col>2</xdr:col>
      <xdr:colOff>2951829</xdr:colOff>
      <xdr:row>20</xdr:row>
      <xdr:rowOff>510374</xdr:rowOff>
    </xdr:to>
    <xdr:pic>
      <xdr:nvPicPr>
        <xdr:cNvPr id="28" name="Image 27" descr="poutre 6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333617" y="8881361"/>
          <a:ext cx="2861879" cy="413180"/>
        </a:xfrm>
        <a:prstGeom prst="rect">
          <a:avLst/>
        </a:prstGeom>
      </xdr:spPr>
    </xdr:pic>
    <xdr:clientData/>
  </xdr:twoCellAnchor>
  <xdr:twoCellAnchor editAs="oneCell">
    <xdr:from>
      <xdr:col>2</xdr:col>
      <xdr:colOff>136072</xdr:colOff>
      <xdr:row>21</xdr:row>
      <xdr:rowOff>87562</xdr:rowOff>
    </xdr:from>
    <xdr:to>
      <xdr:col>3</xdr:col>
      <xdr:colOff>38878</xdr:colOff>
      <xdr:row>21</xdr:row>
      <xdr:rowOff>499397</xdr:rowOff>
    </xdr:to>
    <xdr:pic>
      <xdr:nvPicPr>
        <xdr:cNvPr id="31" name="Image 30" descr="poutre 5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371531" y="7989424"/>
          <a:ext cx="2857500" cy="411835"/>
        </a:xfrm>
        <a:prstGeom prst="rect">
          <a:avLst/>
        </a:prstGeom>
      </xdr:spPr>
    </xdr:pic>
    <xdr:clientData/>
  </xdr:twoCellAnchor>
  <xdr:twoCellAnchor editAs="oneCell">
    <xdr:from>
      <xdr:col>2</xdr:col>
      <xdr:colOff>466532</xdr:colOff>
      <xdr:row>17</xdr:row>
      <xdr:rowOff>48597</xdr:rowOff>
    </xdr:from>
    <xdr:to>
      <xdr:col>2</xdr:col>
      <xdr:colOff>2507604</xdr:colOff>
      <xdr:row>17</xdr:row>
      <xdr:rowOff>487096</xdr:rowOff>
    </xdr:to>
    <xdr:pic>
      <xdr:nvPicPr>
        <xdr:cNvPr id="38" name="Image 37" descr="poutre 1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701991" y="5812194"/>
          <a:ext cx="2041072" cy="438499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476253</xdr:colOff>
      <xdr:row>18</xdr:row>
      <xdr:rowOff>38875</xdr:rowOff>
    </xdr:from>
    <xdr:to>
      <xdr:col>2</xdr:col>
      <xdr:colOff>2517323</xdr:colOff>
      <xdr:row>18</xdr:row>
      <xdr:rowOff>477374</xdr:rowOff>
    </xdr:to>
    <xdr:pic>
      <xdr:nvPicPr>
        <xdr:cNvPr id="39" name="Image 38" descr="poutre 1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711712" y="6337038"/>
          <a:ext cx="2041070" cy="438499"/>
        </a:xfrm>
        <a:prstGeom prst="rect">
          <a:avLst/>
        </a:prstGeom>
      </xdr:spPr>
    </xdr:pic>
    <xdr:clientData/>
  </xdr:twoCellAnchor>
  <xdr:twoCellAnchor editAs="oneCell">
    <xdr:from>
      <xdr:col>2</xdr:col>
      <xdr:colOff>573903</xdr:colOff>
      <xdr:row>19</xdr:row>
      <xdr:rowOff>29154</xdr:rowOff>
    </xdr:from>
    <xdr:to>
      <xdr:col>2</xdr:col>
      <xdr:colOff>2477989</xdr:colOff>
      <xdr:row>19</xdr:row>
      <xdr:rowOff>467653</xdr:rowOff>
    </xdr:to>
    <xdr:pic>
      <xdr:nvPicPr>
        <xdr:cNvPr id="40" name="Image 39" descr="poutre 1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809362" y="6861884"/>
          <a:ext cx="1904086" cy="438499"/>
        </a:xfrm>
        <a:prstGeom prst="rect">
          <a:avLst/>
        </a:prstGeom>
      </xdr:spPr>
    </xdr:pic>
    <xdr:clientData/>
  </xdr:twoCellAnchor>
  <xdr:twoCellAnchor editAs="oneCell">
    <xdr:from>
      <xdr:col>2</xdr:col>
      <xdr:colOff>136066</xdr:colOff>
      <xdr:row>9</xdr:row>
      <xdr:rowOff>29157</xdr:rowOff>
    </xdr:from>
    <xdr:to>
      <xdr:col>2</xdr:col>
      <xdr:colOff>2812275</xdr:colOff>
      <xdr:row>9</xdr:row>
      <xdr:rowOff>874744</xdr:rowOff>
    </xdr:to>
    <xdr:pic>
      <xdr:nvPicPr>
        <xdr:cNvPr id="24" name="Image 23" descr="cruxer xxl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371525" y="2935254"/>
          <a:ext cx="2676209" cy="845587"/>
        </a:xfrm>
        <a:prstGeom prst="rect">
          <a:avLst/>
        </a:prstGeom>
      </xdr:spPr>
    </xdr:pic>
    <xdr:clientData/>
  </xdr:twoCellAnchor>
  <xdr:twoCellAnchor editAs="oneCell">
    <xdr:from>
      <xdr:col>2</xdr:col>
      <xdr:colOff>408215</xdr:colOff>
      <xdr:row>16</xdr:row>
      <xdr:rowOff>48597</xdr:rowOff>
    </xdr:from>
    <xdr:to>
      <xdr:col>2</xdr:col>
      <xdr:colOff>2592249</xdr:colOff>
      <xdr:row>16</xdr:row>
      <xdr:rowOff>738674</xdr:rowOff>
    </xdr:to>
    <xdr:pic>
      <xdr:nvPicPr>
        <xdr:cNvPr id="25" name="Image 24" descr="flat 30 XXL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643674" y="6696658"/>
          <a:ext cx="2184034" cy="69007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57</xdr:row>
      <xdr:rowOff>21167</xdr:rowOff>
    </xdr:from>
    <xdr:to>
      <xdr:col>2</xdr:col>
      <xdr:colOff>2800848</xdr:colOff>
      <xdr:row>60</xdr:row>
      <xdr:rowOff>0</xdr:rowOff>
    </xdr:to>
    <xdr:pic>
      <xdr:nvPicPr>
        <xdr:cNvPr id="41" name="Image 40" descr="B27 dual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338918" y="25833917"/>
          <a:ext cx="2705597" cy="1121833"/>
        </a:xfrm>
        <a:prstGeom prst="rect">
          <a:avLst/>
        </a:prstGeom>
      </xdr:spPr>
    </xdr:pic>
    <xdr:clientData/>
  </xdr:twoCellAnchor>
  <xdr:twoCellAnchor editAs="oneCell">
    <xdr:from>
      <xdr:col>2</xdr:col>
      <xdr:colOff>328088</xdr:colOff>
      <xdr:row>60</xdr:row>
      <xdr:rowOff>12049</xdr:rowOff>
    </xdr:from>
    <xdr:to>
      <xdr:col>2</xdr:col>
      <xdr:colOff>2640610</xdr:colOff>
      <xdr:row>61</xdr:row>
      <xdr:rowOff>560917</xdr:rowOff>
    </xdr:to>
    <xdr:pic>
      <xdr:nvPicPr>
        <xdr:cNvPr id="42" name="Image 41" descr="kicker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571755" y="26967799"/>
          <a:ext cx="2312522" cy="1120368"/>
        </a:xfrm>
        <a:prstGeom prst="rect">
          <a:avLst/>
        </a:prstGeom>
      </xdr:spPr>
    </xdr:pic>
    <xdr:clientData/>
  </xdr:twoCellAnchor>
  <xdr:twoCellAnchor editAs="oneCell">
    <xdr:from>
      <xdr:col>1</xdr:col>
      <xdr:colOff>1317719</xdr:colOff>
      <xdr:row>62</xdr:row>
      <xdr:rowOff>264583</xdr:rowOff>
    </xdr:from>
    <xdr:to>
      <xdr:col>3</xdr:col>
      <xdr:colOff>242865</xdr:colOff>
      <xdr:row>66</xdr:row>
      <xdr:rowOff>6361</xdr:rowOff>
    </xdr:to>
    <xdr:pic>
      <xdr:nvPicPr>
        <xdr:cNvPr id="43" name="Image 42" descr="triangle asy 4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100886" y="28363333"/>
          <a:ext cx="3338396" cy="1265778"/>
        </a:xfrm>
        <a:prstGeom prst="rect">
          <a:avLst/>
        </a:prstGeom>
      </xdr:spPr>
    </xdr:pic>
    <xdr:clientData/>
  </xdr:twoCellAnchor>
  <xdr:twoCellAnchor editAs="oneCell">
    <xdr:from>
      <xdr:col>1</xdr:col>
      <xdr:colOff>1399391</xdr:colOff>
      <xdr:row>67</xdr:row>
      <xdr:rowOff>22611</xdr:rowOff>
    </xdr:from>
    <xdr:to>
      <xdr:col>3</xdr:col>
      <xdr:colOff>190676</xdr:colOff>
      <xdr:row>70</xdr:row>
      <xdr:rowOff>402164</xdr:rowOff>
    </xdr:to>
    <xdr:pic>
      <xdr:nvPicPr>
        <xdr:cNvPr id="44" name="Image 43" descr="wanga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182558" y="30026361"/>
          <a:ext cx="3204535" cy="16813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461008</xdr:colOff>
      <xdr:row>52</xdr:row>
      <xdr:rowOff>44302</xdr:rowOff>
    </xdr:from>
    <xdr:to>
      <xdr:col>2</xdr:col>
      <xdr:colOff>2508250</xdr:colOff>
      <xdr:row>52</xdr:row>
      <xdr:rowOff>976240</xdr:rowOff>
    </xdr:to>
    <xdr:pic>
      <xdr:nvPicPr>
        <xdr:cNvPr id="14" name="Image 13" descr="disk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04675" y="22861969"/>
          <a:ext cx="2047242" cy="931938"/>
        </a:xfrm>
        <a:prstGeom prst="rect">
          <a:avLst/>
        </a:prstGeom>
      </xdr:spPr>
    </xdr:pic>
    <xdr:clientData/>
  </xdr:twoCellAnchor>
  <xdr:twoCellAnchor editAs="oneCell">
    <xdr:from>
      <xdr:col>2</xdr:col>
      <xdr:colOff>408214</xdr:colOff>
      <xdr:row>16</xdr:row>
      <xdr:rowOff>48597</xdr:rowOff>
    </xdr:from>
    <xdr:to>
      <xdr:col>2</xdr:col>
      <xdr:colOff>2846915</xdr:colOff>
      <xdr:row>16</xdr:row>
      <xdr:rowOff>738674</xdr:rowOff>
    </xdr:to>
    <xdr:pic>
      <xdr:nvPicPr>
        <xdr:cNvPr id="24" name="Image 23" descr="flat 30 XXL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51881" y="6493847"/>
          <a:ext cx="2438701" cy="69007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145677</xdr:rowOff>
    </xdr:from>
    <xdr:to>
      <xdr:col>1</xdr:col>
      <xdr:colOff>1151219</xdr:colOff>
      <xdr:row>2</xdr:row>
      <xdr:rowOff>173203</xdr:rowOff>
    </xdr:to>
    <xdr:pic>
      <xdr:nvPicPr>
        <xdr:cNvPr id="25" name="Image 24" descr="logo casquett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0500" y="145677"/>
          <a:ext cx="1745131" cy="408526"/>
        </a:xfrm>
        <a:prstGeom prst="rect">
          <a:avLst/>
        </a:prstGeom>
      </xdr:spPr>
    </xdr:pic>
    <xdr:clientData/>
  </xdr:twoCellAnchor>
  <xdr:twoCellAnchor editAs="oneCell">
    <xdr:from>
      <xdr:col>2</xdr:col>
      <xdr:colOff>245509</xdr:colOff>
      <xdr:row>53</xdr:row>
      <xdr:rowOff>30919</xdr:rowOff>
    </xdr:from>
    <xdr:to>
      <xdr:col>2</xdr:col>
      <xdr:colOff>2752207</xdr:colOff>
      <xdr:row>53</xdr:row>
      <xdr:rowOff>822947</xdr:rowOff>
    </xdr:to>
    <xdr:pic>
      <xdr:nvPicPr>
        <xdr:cNvPr id="26" name="Image 25" descr="orgue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489176" y="23854002"/>
          <a:ext cx="2506698" cy="792028"/>
        </a:xfrm>
        <a:prstGeom prst="rect">
          <a:avLst/>
        </a:prstGeom>
      </xdr:spPr>
    </xdr:pic>
    <xdr:clientData/>
  </xdr:twoCellAnchor>
  <xdr:twoCellAnchor editAs="oneCell">
    <xdr:from>
      <xdr:col>1</xdr:col>
      <xdr:colOff>1280583</xdr:colOff>
      <xdr:row>5</xdr:row>
      <xdr:rowOff>97465</xdr:rowOff>
    </xdr:from>
    <xdr:to>
      <xdr:col>2</xdr:col>
      <xdr:colOff>2949809</xdr:colOff>
      <xdr:row>8</xdr:row>
      <xdr:rowOff>264583</xdr:rowOff>
    </xdr:to>
    <xdr:pic>
      <xdr:nvPicPr>
        <xdr:cNvPr id="27" name="Image 26" descr="cruxer bi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063750" y="1272215"/>
          <a:ext cx="3129726" cy="1310118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571501</xdr:colOff>
      <xdr:row>9</xdr:row>
      <xdr:rowOff>38150</xdr:rowOff>
    </xdr:from>
    <xdr:to>
      <xdr:col>2</xdr:col>
      <xdr:colOff>2518833</xdr:colOff>
      <xdr:row>9</xdr:row>
      <xdr:rowOff>853312</xdr:rowOff>
    </xdr:to>
    <xdr:pic>
      <xdr:nvPicPr>
        <xdr:cNvPr id="28" name="Image 27" descr="cruxer XXLbi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815168" y="2736900"/>
          <a:ext cx="1947332" cy="815162"/>
        </a:xfrm>
        <a:prstGeom prst="rect">
          <a:avLst/>
        </a:prstGeom>
      </xdr:spPr>
    </xdr:pic>
    <xdr:clientData/>
  </xdr:twoCellAnchor>
  <xdr:twoCellAnchor editAs="oneCell">
    <xdr:from>
      <xdr:col>2</xdr:col>
      <xdr:colOff>84077</xdr:colOff>
      <xdr:row>10</xdr:row>
      <xdr:rowOff>164408</xdr:rowOff>
    </xdr:from>
    <xdr:to>
      <xdr:col>3</xdr:col>
      <xdr:colOff>0</xdr:colOff>
      <xdr:row>12</xdr:row>
      <xdr:rowOff>412748</xdr:rowOff>
    </xdr:to>
    <xdr:pic>
      <xdr:nvPicPr>
        <xdr:cNvPr id="29" name="Image 28" descr="flatbi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327744" y="3752158"/>
          <a:ext cx="2868673" cy="1200840"/>
        </a:xfrm>
        <a:prstGeom prst="rect">
          <a:avLst/>
        </a:prstGeom>
      </xdr:spPr>
    </xdr:pic>
    <xdr:clientData/>
  </xdr:twoCellAnchor>
  <xdr:twoCellAnchor editAs="oneCell">
    <xdr:from>
      <xdr:col>2</xdr:col>
      <xdr:colOff>31749</xdr:colOff>
      <xdr:row>13</xdr:row>
      <xdr:rowOff>89584</xdr:rowOff>
    </xdr:from>
    <xdr:to>
      <xdr:col>3</xdr:col>
      <xdr:colOff>0</xdr:colOff>
      <xdr:row>15</xdr:row>
      <xdr:rowOff>359828</xdr:rowOff>
    </xdr:to>
    <xdr:pic>
      <xdr:nvPicPr>
        <xdr:cNvPr id="30" name="Image 29" descr="flat30i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275416" y="5106084"/>
          <a:ext cx="2921001" cy="1222744"/>
        </a:xfrm>
        <a:prstGeom prst="rect">
          <a:avLst/>
        </a:prstGeom>
      </xdr:spPr>
    </xdr:pic>
    <xdr:clientData/>
  </xdr:twoCellAnchor>
  <xdr:twoCellAnchor editAs="oneCell">
    <xdr:from>
      <xdr:col>2</xdr:col>
      <xdr:colOff>359822</xdr:colOff>
      <xdr:row>17</xdr:row>
      <xdr:rowOff>10583</xdr:rowOff>
    </xdr:from>
    <xdr:to>
      <xdr:col>2</xdr:col>
      <xdr:colOff>2465161</xdr:colOff>
      <xdr:row>17</xdr:row>
      <xdr:rowOff>497416</xdr:rowOff>
    </xdr:to>
    <xdr:pic>
      <xdr:nvPicPr>
        <xdr:cNvPr id="31" name="Image 30" descr="poutre3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03489" y="7207250"/>
          <a:ext cx="2105339" cy="48683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17</xdr:row>
      <xdr:rowOff>516965</xdr:rowOff>
    </xdr:from>
    <xdr:to>
      <xdr:col>2</xdr:col>
      <xdr:colOff>2439701</xdr:colOff>
      <xdr:row>18</xdr:row>
      <xdr:rowOff>455084</xdr:rowOff>
    </xdr:to>
    <xdr:pic>
      <xdr:nvPicPr>
        <xdr:cNvPr id="32" name="Image 31" descr="poutre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24667" y="7713632"/>
          <a:ext cx="2058701" cy="467285"/>
        </a:xfrm>
        <a:prstGeom prst="rect">
          <a:avLst/>
        </a:prstGeom>
      </xdr:spPr>
    </xdr:pic>
    <xdr:clientData/>
  </xdr:twoCellAnchor>
  <xdr:twoCellAnchor editAs="oneCell">
    <xdr:from>
      <xdr:col>2</xdr:col>
      <xdr:colOff>433918</xdr:colOff>
      <xdr:row>18</xdr:row>
      <xdr:rowOff>466037</xdr:rowOff>
    </xdr:from>
    <xdr:to>
      <xdr:col>2</xdr:col>
      <xdr:colOff>2413000</xdr:colOff>
      <xdr:row>19</xdr:row>
      <xdr:rowOff>432788</xdr:rowOff>
    </xdr:to>
    <xdr:pic>
      <xdr:nvPicPr>
        <xdr:cNvPr id="33" name="Image 32" descr="poutre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77585" y="8191870"/>
          <a:ext cx="1979082" cy="495918"/>
        </a:xfrm>
        <a:prstGeom prst="rect">
          <a:avLst/>
        </a:prstGeom>
      </xdr:spPr>
    </xdr:pic>
    <xdr:clientData/>
  </xdr:twoCellAnchor>
  <xdr:twoCellAnchor editAs="oneCell">
    <xdr:from>
      <xdr:col>1</xdr:col>
      <xdr:colOff>1418169</xdr:colOff>
      <xdr:row>19</xdr:row>
      <xdr:rowOff>486708</xdr:rowOff>
    </xdr:from>
    <xdr:to>
      <xdr:col>3</xdr:col>
      <xdr:colOff>201086</xdr:colOff>
      <xdr:row>20</xdr:row>
      <xdr:rowOff>448265</xdr:rowOff>
    </xdr:to>
    <xdr:pic>
      <xdr:nvPicPr>
        <xdr:cNvPr id="35" name="Image 34" descr="poutre6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201336" y="8741708"/>
          <a:ext cx="3196167" cy="49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1439336</xdr:colOff>
      <xdr:row>20</xdr:row>
      <xdr:rowOff>455946</xdr:rowOff>
    </xdr:from>
    <xdr:to>
      <xdr:col>3</xdr:col>
      <xdr:colOff>222253</xdr:colOff>
      <xdr:row>21</xdr:row>
      <xdr:rowOff>415529</xdr:rowOff>
    </xdr:to>
    <xdr:pic>
      <xdr:nvPicPr>
        <xdr:cNvPr id="36" name="Image 35" descr="poutre6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222503" y="9240113"/>
          <a:ext cx="3196167" cy="488749"/>
        </a:xfrm>
        <a:prstGeom prst="rect">
          <a:avLst/>
        </a:prstGeom>
      </xdr:spPr>
    </xdr:pic>
    <xdr:clientData/>
  </xdr:twoCellAnchor>
  <xdr:twoCellAnchor editAs="oneCell">
    <xdr:from>
      <xdr:col>2</xdr:col>
      <xdr:colOff>42338</xdr:colOff>
      <xdr:row>21</xdr:row>
      <xdr:rowOff>448338</xdr:rowOff>
    </xdr:from>
    <xdr:to>
      <xdr:col>3</xdr:col>
      <xdr:colOff>179918</xdr:colOff>
      <xdr:row>22</xdr:row>
      <xdr:rowOff>507803</xdr:rowOff>
    </xdr:to>
    <xdr:pic>
      <xdr:nvPicPr>
        <xdr:cNvPr id="37" name="Image 36" descr="poutre6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286005" y="9761671"/>
          <a:ext cx="3090330" cy="588632"/>
        </a:xfrm>
        <a:prstGeom prst="rect">
          <a:avLst/>
        </a:prstGeom>
      </xdr:spPr>
    </xdr:pic>
    <xdr:clientData/>
  </xdr:twoCellAnchor>
  <xdr:twoCellAnchor editAs="oneCell">
    <xdr:from>
      <xdr:col>2</xdr:col>
      <xdr:colOff>52918</xdr:colOff>
      <xdr:row>28</xdr:row>
      <xdr:rowOff>312824</xdr:rowOff>
    </xdr:from>
    <xdr:to>
      <xdr:col>3</xdr:col>
      <xdr:colOff>63498</xdr:colOff>
      <xdr:row>32</xdr:row>
      <xdr:rowOff>29288</xdr:rowOff>
    </xdr:to>
    <xdr:pic>
      <xdr:nvPicPr>
        <xdr:cNvPr id="38" name="Image 37" descr="pyra flatbi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296585" y="12589491"/>
          <a:ext cx="2963330" cy="124046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95252</xdr:colOff>
      <xdr:row>24</xdr:row>
      <xdr:rowOff>111741</xdr:rowOff>
    </xdr:from>
    <xdr:to>
      <xdr:col>3</xdr:col>
      <xdr:colOff>105833</xdr:colOff>
      <xdr:row>27</xdr:row>
      <xdr:rowOff>209205</xdr:rowOff>
    </xdr:to>
    <xdr:pic>
      <xdr:nvPicPr>
        <xdr:cNvPr id="40" name="Image 39" descr="pyra flatbi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338919" y="10864408"/>
          <a:ext cx="2963331" cy="1240464"/>
        </a:xfrm>
        <a:prstGeom prst="rect">
          <a:avLst/>
        </a:prstGeom>
      </xdr:spPr>
    </xdr:pic>
    <xdr:clientData/>
  </xdr:twoCellAnchor>
  <xdr:twoCellAnchor editAs="oneCell">
    <xdr:from>
      <xdr:col>1</xdr:col>
      <xdr:colOff>1460499</xdr:colOff>
      <xdr:row>33</xdr:row>
      <xdr:rowOff>127817</xdr:rowOff>
    </xdr:from>
    <xdr:to>
      <xdr:col>3</xdr:col>
      <xdr:colOff>12884</xdr:colOff>
      <xdr:row>35</xdr:row>
      <xdr:rowOff>317497</xdr:rowOff>
    </xdr:to>
    <xdr:pic>
      <xdr:nvPicPr>
        <xdr:cNvPr id="41" name="Image 40" descr="vcutbi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243666" y="14309484"/>
          <a:ext cx="2965635" cy="1057513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36</xdr:row>
      <xdr:rowOff>258380</xdr:rowOff>
    </xdr:from>
    <xdr:to>
      <xdr:col>2</xdr:col>
      <xdr:colOff>2939679</xdr:colOff>
      <xdr:row>38</xdr:row>
      <xdr:rowOff>222250</xdr:rowOff>
    </xdr:to>
    <xdr:pic>
      <xdr:nvPicPr>
        <xdr:cNvPr id="42" name="Image 41" descr="arrowbi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286000" y="15741797"/>
          <a:ext cx="2897346" cy="916370"/>
        </a:xfrm>
        <a:prstGeom prst="rect">
          <a:avLst/>
        </a:prstGeom>
      </xdr:spPr>
    </xdr:pic>
    <xdr:clientData/>
  </xdr:twoCellAnchor>
  <xdr:twoCellAnchor editAs="oneCell">
    <xdr:from>
      <xdr:col>2</xdr:col>
      <xdr:colOff>74008</xdr:colOff>
      <xdr:row>39</xdr:row>
      <xdr:rowOff>217807</xdr:rowOff>
    </xdr:from>
    <xdr:to>
      <xdr:col>2</xdr:col>
      <xdr:colOff>2783418</xdr:colOff>
      <xdr:row>43</xdr:row>
      <xdr:rowOff>148162</xdr:rowOff>
    </xdr:to>
    <xdr:pic>
      <xdr:nvPicPr>
        <xdr:cNvPr id="43" name="Image 42" descr="deltabi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317675" y="17129974"/>
          <a:ext cx="2709410" cy="1454355"/>
        </a:xfrm>
        <a:prstGeom prst="rect">
          <a:avLst/>
        </a:prstGeom>
      </xdr:spPr>
    </xdr:pic>
    <xdr:clientData/>
  </xdr:twoCellAnchor>
  <xdr:twoCellAnchor editAs="oneCell">
    <xdr:from>
      <xdr:col>2</xdr:col>
      <xdr:colOff>328083</xdr:colOff>
      <xdr:row>44</xdr:row>
      <xdr:rowOff>79253</xdr:rowOff>
    </xdr:from>
    <xdr:to>
      <xdr:col>2</xdr:col>
      <xdr:colOff>2640055</xdr:colOff>
      <xdr:row>45</xdr:row>
      <xdr:rowOff>391583</xdr:rowOff>
    </xdr:to>
    <xdr:pic>
      <xdr:nvPicPr>
        <xdr:cNvPr id="44" name="Image 43" descr="kickerbi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571750" y="18896420"/>
          <a:ext cx="2311972" cy="78858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46</xdr:row>
      <xdr:rowOff>33058</xdr:rowOff>
    </xdr:from>
    <xdr:to>
      <xdr:col>3</xdr:col>
      <xdr:colOff>42334</xdr:colOff>
      <xdr:row>49</xdr:row>
      <xdr:rowOff>380999</xdr:rowOff>
    </xdr:to>
    <xdr:pic>
      <xdr:nvPicPr>
        <xdr:cNvPr id="45" name="Image 44" descr="wangabi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275417" y="19802725"/>
          <a:ext cx="2963334" cy="1649691"/>
        </a:xfrm>
        <a:prstGeom prst="rect">
          <a:avLst/>
        </a:prstGeom>
      </xdr:spPr>
    </xdr:pic>
    <xdr:clientData/>
  </xdr:twoCellAnchor>
  <xdr:twoCellAnchor editAs="oneCell">
    <xdr:from>
      <xdr:col>1</xdr:col>
      <xdr:colOff>1386418</xdr:colOff>
      <xdr:row>50</xdr:row>
      <xdr:rowOff>146380</xdr:rowOff>
    </xdr:from>
    <xdr:to>
      <xdr:col>3</xdr:col>
      <xdr:colOff>148167</xdr:colOff>
      <xdr:row>51</xdr:row>
      <xdr:rowOff>560914</xdr:rowOff>
    </xdr:to>
    <xdr:pic>
      <xdr:nvPicPr>
        <xdr:cNvPr id="46" name="Image 45" descr="pincebi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169585" y="21651713"/>
          <a:ext cx="3174999" cy="1070701"/>
        </a:xfrm>
        <a:prstGeom prst="rect">
          <a:avLst/>
        </a:prstGeom>
      </xdr:spPr>
    </xdr:pic>
    <xdr:clientData/>
  </xdr:twoCellAnchor>
  <xdr:twoCellAnchor editAs="oneCell">
    <xdr:from>
      <xdr:col>2</xdr:col>
      <xdr:colOff>253999</xdr:colOff>
      <xdr:row>54</xdr:row>
      <xdr:rowOff>82942</xdr:rowOff>
    </xdr:from>
    <xdr:to>
      <xdr:col>2</xdr:col>
      <xdr:colOff>2609380</xdr:colOff>
      <xdr:row>56</xdr:row>
      <xdr:rowOff>306916</xdr:rowOff>
    </xdr:to>
    <xdr:pic>
      <xdr:nvPicPr>
        <xdr:cNvPr id="47" name="Image 46" descr="riotbi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497666" y="24752692"/>
          <a:ext cx="2355381" cy="98597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57</xdr:row>
      <xdr:rowOff>21167</xdr:rowOff>
    </xdr:from>
    <xdr:to>
      <xdr:col>2</xdr:col>
      <xdr:colOff>2800849</xdr:colOff>
      <xdr:row>60</xdr:row>
      <xdr:rowOff>0</xdr:rowOff>
    </xdr:to>
    <xdr:pic>
      <xdr:nvPicPr>
        <xdr:cNvPr id="34" name="Image 33" descr="B27 dual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338917" y="25833917"/>
          <a:ext cx="2705599" cy="1121833"/>
        </a:xfrm>
        <a:prstGeom prst="rect">
          <a:avLst/>
        </a:prstGeom>
      </xdr:spPr>
    </xdr:pic>
    <xdr:clientData/>
  </xdr:twoCellAnchor>
  <xdr:twoCellAnchor editAs="oneCell">
    <xdr:from>
      <xdr:col>2</xdr:col>
      <xdr:colOff>328088</xdr:colOff>
      <xdr:row>60</xdr:row>
      <xdr:rowOff>12049</xdr:rowOff>
    </xdr:from>
    <xdr:to>
      <xdr:col>2</xdr:col>
      <xdr:colOff>2640609</xdr:colOff>
      <xdr:row>61</xdr:row>
      <xdr:rowOff>560917</xdr:rowOff>
    </xdr:to>
    <xdr:pic>
      <xdr:nvPicPr>
        <xdr:cNvPr id="39" name="Image 38" descr="kicker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571755" y="26967799"/>
          <a:ext cx="2312521" cy="1120368"/>
        </a:xfrm>
        <a:prstGeom prst="rect">
          <a:avLst/>
        </a:prstGeom>
      </xdr:spPr>
    </xdr:pic>
    <xdr:clientData/>
  </xdr:twoCellAnchor>
  <xdr:twoCellAnchor editAs="oneCell">
    <xdr:from>
      <xdr:col>1</xdr:col>
      <xdr:colOff>1390865</xdr:colOff>
      <xdr:row>62</xdr:row>
      <xdr:rowOff>264583</xdr:rowOff>
    </xdr:from>
    <xdr:to>
      <xdr:col>3</xdr:col>
      <xdr:colOff>341147</xdr:colOff>
      <xdr:row>66</xdr:row>
      <xdr:rowOff>15890</xdr:rowOff>
    </xdr:to>
    <xdr:pic>
      <xdr:nvPicPr>
        <xdr:cNvPr id="48" name="Image 47" descr="triangle asy 4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174032" y="28363333"/>
          <a:ext cx="3363532" cy="1275307"/>
        </a:xfrm>
        <a:prstGeom prst="rect">
          <a:avLst/>
        </a:prstGeom>
      </xdr:spPr>
    </xdr:pic>
    <xdr:clientData/>
  </xdr:twoCellAnchor>
  <xdr:twoCellAnchor editAs="oneCell">
    <xdr:from>
      <xdr:col>1</xdr:col>
      <xdr:colOff>1399391</xdr:colOff>
      <xdr:row>67</xdr:row>
      <xdr:rowOff>33194</xdr:rowOff>
    </xdr:from>
    <xdr:to>
      <xdr:col>3</xdr:col>
      <xdr:colOff>190675</xdr:colOff>
      <xdr:row>70</xdr:row>
      <xdr:rowOff>412747</xdr:rowOff>
    </xdr:to>
    <xdr:pic>
      <xdr:nvPicPr>
        <xdr:cNvPr id="49" name="Image 48" descr="wanga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182558" y="30036944"/>
          <a:ext cx="3204534" cy="16813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158749</xdr:rowOff>
    </xdr:from>
    <xdr:to>
      <xdr:col>1</xdr:col>
      <xdr:colOff>1097797</xdr:colOff>
      <xdr:row>2</xdr:row>
      <xdr:rowOff>173202</xdr:rowOff>
    </xdr:to>
    <xdr:pic>
      <xdr:nvPicPr>
        <xdr:cNvPr id="4" name="Image 3" descr="logo casquett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158749"/>
          <a:ext cx="1690283" cy="401911"/>
        </a:xfrm>
        <a:prstGeom prst="rect">
          <a:avLst/>
        </a:prstGeom>
      </xdr:spPr>
    </xdr:pic>
    <xdr:clientData/>
  </xdr:twoCellAnchor>
  <xdr:twoCellAnchor editAs="oneCell">
    <xdr:from>
      <xdr:col>2</xdr:col>
      <xdr:colOff>631066</xdr:colOff>
      <xdr:row>5</xdr:row>
      <xdr:rowOff>78987</xdr:rowOff>
    </xdr:from>
    <xdr:to>
      <xdr:col>2</xdr:col>
      <xdr:colOff>2507843</xdr:colOff>
      <xdr:row>5</xdr:row>
      <xdr:rowOff>1306164</xdr:rowOff>
    </xdr:to>
    <xdr:pic>
      <xdr:nvPicPr>
        <xdr:cNvPr id="29" name="Image 28" descr="IMG-20260720-WA0030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69441" y="1250562"/>
          <a:ext cx="1876777" cy="1227177"/>
        </a:xfrm>
        <a:prstGeom prst="rect">
          <a:avLst/>
        </a:prstGeom>
      </xdr:spPr>
    </xdr:pic>
    <xdr:clientData/>
  </xdr:twoCellAnchor>
  <xdr:twoCellAnchor editAs="oneCell">
    <xdr:from>
      <xdr:col>2</xdr:col>
      <xdr:colOff>826699</xdr:colOff>
      <xdr:row>9</xdr:row>
      <xdr:rowOff>3523</xdr:rowOff>
    </xdr:from>
    <xdr:to>
      <xdr:col>2</xdr:col>
      <xdr:colOff>2261439</xdr:colOff>
      <xdr:row>9</xdr:row>
      <xdr:rowOff>768519</xdr:rowOff>
    </xdr:to>
    <xdr:pic>
      <xdr:nvPicPr>
        <xdr:cNvPr id="31" name="Image 30" descr="IMG-20260720-WA0019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64175" y="4963712"/>
          <a:ext cx="1434740" cy="764996"/>
        </a:xfrm>
        <a:prstGeom prst="rect">
          <a:avLst/>
        </a:prstGeom>
      </xdr:spPr>
    </xdr:pic>
    <xdr:clientData/>
  </xdr:twoCellAnchor>
  <xdr:twoCellAnchor editAs="oneCell">
    <xdr:from>
      <xdr:col>2</xdr:col>
      <xdr:colOff>808728</xdr:colOff>
      <xdr:row>10</xdr:row>
      <xdr:rowOff>56109</xdr:rowOff>
    </xdr:from>
    <xdr:to>
      <xdr:col>2</xdr:col>
      <xdr:colOff>2256188</xdr:colOff>
      <xdr:row>11</xdr:row>
      <xdr:rowOff>0</xdr:rowOff>
    </xdr:to>
    <xdr:pic>
      <xdr:nvPicPr>
        <xdr:cNvPr id="34" name="Image 33" descr="IMG-20260720-WA0013(1)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rot="10800000">
          <a:off x="3046204" y="5816038"/>
          <a:ext cx="1447460" cy="743632"/>
        </a:xfrm>
        <a:prstGeom prst="rect">
          <a:avLst/>
        </a:prstGeom>
      </xdr:spPr>
    </xdr:pic>
    <xdr:clientData/>
  </xdr:twoCellAnchor>
  <xdr:twoCellAnchor editAs="oneCell">
    <xdr:from>
      <xdr:col>2</xdr:col>
      <xdr:colOff>822929</xdr:colOff>
      <xdr:row>11</xdr:row>
      <xdr:rowOff>125803</xdr:rowOff>
    </xdr:from>
    <xdr:to>
      <xdr:col>2</xdr:col>
      <xdr:colOff>2204696</xdr:colOff>
      <xdr:row>11</xdr:row>
      <xdr:rowOff>835685</xdr:rowOff>
    </xdr:to>
    <xdr:pic>
      <xdr:nvPicPr>
        <xdr:cNvPr id="35" name="Image 34" descr="IMG-20260720-WA0013(1)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60405" y="6685473"/>
          <a:ext cx="1381767" cy="709882"/>
        </a:xfrm>
        <a:prstGeom prst="rect">
          <a:avLst/>
        </a:prstGeom>
      </xdr:spPr>
    </xdr:pic>
    <xdr:clientData/>
  </xdr:twoCellAnchor>
  <xdr:twoCellAnchor editAs="oneCell">
    <xdr:from>
      <xdr:col>2</xdr:col>
      <xdr:colOff>816006</xdr:colOff>
      <xdr:row>14</xdr:row>
      <xdr:rowOff>105640</xdr:rowOff>
    </xdr:from>
    <xdr:to>
      <xdr:col>2</xdr:col>
      <xdr:colOff>2044015</xdr:colOff>
      <xdr:row>14</xdr:row>
      <xdr:rowOff>687409</xdr:rowOff>
    </xdr:to>
    <xdr:pic>
      <xdr:nvPicPr>
        <xdr:cNvPr id="38" name="Image 37" descr="IMG-20260720-WA0024(1)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rot="10633186">
          <a:off x="3054381" y="9392515"/>
          <a:ext cx="1228009" cy="581769"/>
        </a:xfrm>
        <a:prstGeom prst="rect">
          <a:avLst/>
        </a:prstGeom>
      </xdr:spPr>
    </xdr:pic>
    <xdr:clientData/>
  </xdr:twoCellAnchor>
  <xdr:twoCellAnchor editAs="oneCell">
    <xdr:from>
      <xdr:col>2</xdr:col>
      <xdr:colOff>886054</xdr:colOff>
      <xdr:row>20</xdr:row>
      <xdr:rowOff>28428</xdr:rowOff>
    </xdr:from>
    <xdr:to>
      <xdr:col>2</xdr:col>
      <xdr:colOff>2221831</xdr:colOff>
      <xdr:row>21</xdr:row>
      <xdr:rowOff>593588</xdr:rowOff>
    </xdr:to>
    <xdr:pic>
      <xdr:nvPicPr>
        <xdr:cNvPr id="42" name="Image 41" descr="IMG-20260720-WA0088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136163" y="15075167"/>
          <a:ext cx="1335777" cy="1200160"/>
        </a:xfrm>
        <a:prstGeom prst="rect">
          <a:avLst/>
        </a:prstGeom>
      </xdr:spPr>
    </xdr:pic>
    <xdr:clientData/>
  </xdr:twoCellAnchor>
  <xdr:twoCellAnchor editAs="oneCell">
    <xdr:from>
      <xdr:col>2</xdr:col>
      <xdr:colOff>876852</xdr:colOff>
      <xdr:row>22</xdr:row>
      <xdr:rowOff>29413</xdr:rowOff>
    </xdr:from>
    <xdr:to>
      <xdr:col>2</xdr:col>
      <xdr:colOff>2198948</xdr:colOff>
      <xdr:row>23</xdr:row>
      <xdr:rowOff>593592</xdr:rowOff>
    </xdr:to>
    <xdr:pic>
      <xdr:nvPicPr>
        <xdr:cNvPr id="43" name="Image 42" descr="bowl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126961" y="16346152"/>
          <a:ext cx="1322096" cy="1199179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771526</xdr:colOff>
      <xdr:row>24</xdr:row>
      <xdr:rowOff>28990</xdr:rowOff>
    </xdr:from>
    <xdr:to>
      <xdr:col>2</xdr:col>
      <xdr:colOff>2143126</xdr:colOff>
      <xdr:row>24</xdr:row>
      <xdr:rowOff>879200</xdr:rowOff>
    </xdr:to>
    <xdr:pic>
      <xdr:nvPicPr>
        <xdr:cNvPr id="44" name="Image 43" descr="IMG-20260720-WA0051(1)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09901" y="16554865"/>
          <a:ext cx="1371600" cy="850210"/>
        </a:xfrm>
        <a:prstGeom prst="rect">
          <a:avLst/>
        </a:prstGeom>
      </xdr:spPr>
    </xdr:pic>
    <xdr:clientData/>
  </xdr:twoCellAnchor>
  <xdr:twoCellAnchor editAs="oneCell">
    <xdr:from>
      <xdr:col>2</xdr:col>
      <xdr:colOff>1086927</xdr:colOff>
      <xdr:row>25</xdr:row>
      <xdr:rowOff>66674</xdr:rowOff>
    </xdr:from>
    <xdr:to>
      <xdr:col>2</xdr:col>
      <xdr:colOff>1968383</xdr:colOff>
      <xdr:row>25</xdr:row>
      <xdr:rowOff>857250</xdr:rowOff>
    </xdr:to>
    <xdr:pic>
      <xdr:nvPicPr>
        <xdr:cNvPr id="45" name="Image 44" descr="IMG-20260720-WA0035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325302" y="17497424"/>
          <a:ext cx="881456" cy="790576"/>
        </a:xfrm>
        <a:prstGeom prst="rect">
          <a:avLst/>
        </a:prstGeom>
      </xdr:spPr>
    </xdr:pic>
    <xdr:clientData/>
  </xdr:twoCellAnchor>
  <xdr:twoCellAnchor editAs="oneCell">
    <xdr:from>
      <xdr:col>2</xdr:col>
      <xdr:colOff>803561</xdr:colOff>
      <xdr:row>8</xdr:row>
      <xdr:rowOff>21788</xdr:rowOff>
    </xdr:from>
    <xdr:to>
      <xdr:col>2</xdr:col>
      <xdr:colOff>2251363</xdr:colOff>
      <xdr:row>9</xdr:row>
      <xdr:rowOff>1393</xdr:rowOff>
    </xdr:to>
    <xdr:pic>
      <xdr:nvPicPr>
        <xdr:cNvPr id="15" name="Image 14" descr="IMG-20260720-WA0019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 rot="10800000">
          <a:off x="3040493" y="4178152"/>
          <a:ext cx="1447802" cy="771961"/>
        </a:xfrm>
        <a:prstGeom prst="rect">
          <a:avLst/>
        </a:prstGeom>
      </xdr:spPr>
    </xdr:pic>
    <xdr:clientData/>
  </xdr:twoCellAnchor>
  <xdr:twoCellAnchor editAs="oneCell">
    <xdr:from>
      <xdr:col>2</xdr:col>
      <xdr:colOff>822443</xdr:colOff>
      <xdr:row>15</xdr:row>
      <xdr:rowOff>128823</xdr:rowOff>
    </xdr:from>
    <xdr:to>
      <xdr:col>2</xdr:col>
      <xdr:colOff>2050451</xdr:colOff>
      <xdr:row>15</xdr:row>
      <xdr:rowOff>704380</xdr:rowOff>
    </xdr:to>
    <xdr:pic>
      <xdr:nvPicPr>
        <xdr:cNvPr id="16" name="Image 15" descr="IMG-20260720-WA0024(1)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60818" y="10320573"/>
          <a:ext cx="1228008" cy="575557"/>
        </a:xfrm>
        <a:prstGeom prst="rect">
          <a:avLst/>
        </a:prstGeom>
      </xdr:spPr>
    </xdr:pic>
    <xdr:clientData/>
  </xdr:twoCellAnchor>
  <xdr:twoCellAnchor editAs="oneCell">
    <xdr:from>
      <xdr:col>2</xdr:col>
      <xdr:colOff>962343</xdr:colOff>
      <xdr:row>12</xdr:row>
      <xdr:rowOff>189916</xdr:rowOff>
    </xdr:from>
    <xdr:to>
      <xdr:col>2</xdr:col>
      <xdr:colOff>2085178</xdr:colOff>
      <xdr:row>12</xdr:row>
      <xdr:rowOff>771685</xdr:rowOff>
    </xdr:to>
    <xdr:pic>
      <xdr:nvPicPr>
        <xdr:cNvPr id="17" name="Image 16" descr="IMG-20260720-WA0024(1)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 rot="10633186">
          <a:off x="3200718" y="7667041"/>
          <a:ext cx="1122835" cy="581769"/>
        </a:xfrm>
        <a:prstGeom prst="rect">
          <a:avLst/>
        </a:prstGeom>
      </xdr:spPr>
    </xdr:pic>
    <xdr:clientData/>
  </xdr:twoCellAnchor>
  <xdr:twoCellAnchor editAs="oneCell">
    <xdr:from>
      <xdr:col>2</xdr:col>
      <xdr:colOff>968779</xdr:colOff>
      <xdr:row>13</xdr:row>
      <xdr:rowOff>203575</xdr:rowOff>
    </xdr:from>
    <xdr:to>
      <xdr:col>2</xdr:col>
      <xdr:colOff>2091614</xdr:colOff>
      <xdr:row>13</xdr:row>
      <xdr:rowOff>785344</xdr:rowOff>
    </xdr:to>
    <xdr:pic>
      <xdr:nvPicPr>
        <xdr:cNvPr id="18" name="Image 17" descr="IMG-20260720-WA0024(1)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207154" y="8585575"/>
          <a:ext cx="1122835" cy="581769"/>
        </a:xfrm>
        <a:prstGeom prst="rect">
          <a:avLst/>
        </a:prstGeom>
      </xdr:spPr>
    </xdr:pic>
    <xdr:clientData/>
  </xdr:twoCellAnchor>
  <xdr:twoCellAnchor editAs="oneCell">
    <xdr:from>
      <xdr:col>2</xdr:col>
      <xdr:colOff>978934</xdr:colOff>
      <xdr:row>18</xdr:row>
      <xdr:rowOff>257175</xdr:rowOff>
    </xdr:from>
    <xdr:to>
      <xdr:col>2</xdr:col>
      <xdr:colOff>1944525</xdr:colOff>
      <xdr:row>18</xdr:row>
      <xdr:rowOff>838944</xdr:rowOff>
    </xdr:to>
    <xdr:pic>
      <xdr:nvPicPr>
        <xdr:cNvPr id="19" name="Image 18" descr="IMG-20260720-WA0024(1)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 rot="10633186">
          <a:off x="3217309" y="13163550"/>
          <a:ext cx="965591" cy="581769"/>
        </a:xfrm>
        <a:prstGeom prst="rect">
          <a:avLst/>
        </a:prstGeom>
      </xdr:spPr>
    </xdr:pic>
    <xdr:clientData/>
  </xdr:twoCellAnchor>
  <xdr:twoCellAnchor editAs="oneCell">
    <xdr:from>
      <xdr:col>2</xdr:col>
      <xdr:colOff>961950</xdr:colOff>
      <xdr:row>19</xdr:row>
      <xdr:rowOff>127958</xdr:rowOff>
    </xdr:from>
    <xdr:to>
      <xdr:col>2</xdr:col>
      <xdr:colOff>1917231</xdr:colOff>
      <xdr:row>19</xdr:row>
      <xdr:rowOff>703515</xdr:rowOff>
    </xdr:to>
    <xdr:pic>
      <xdr:nvPicPr>
        <xdr:cNvPr id="20" name="Image 19" descr="IMG-20260720-WA0024(1)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200325" y="13939208"/>
          <a:ext cx="955281" cy="575557"/>
        </a:xfrm>
        <a:prstGeom prst="rect">
          <a:avLst/>
        </a:prstGeom>
      </xdr:spPr>
    </xdr:pic>
    <xdr:clientData/>
  </xdr:twoCellAnchor>
  <xdr:twoCellAnchor editAs="oneCell">
    <xdr:from>
      <xdr:col>2</xdr:col>
      <xdr:colOff>959884</xdr:colOff>
      <xdr:row>16</xdr:row>
      <xdr:rowOff>283160</xdr:rowOff>
    </xdr:from>
    <xdr:to>
      <xdr:col>2</xdr:col>
      <xdr:colOff>1925475</xdr:colOff>
      <xdr:row>16</xdr:row>
      <xdr:rowOff>812959</xdr:rowOff>
    </xdr:to>
    <xdr:pic>
      <xdr:nvPicPr>
        <xdr:cNvPr id="21" name="Image 20" descr="IMG-20260720-WA0024(1)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 rot="10633186">
          <a:off x="3198259" y="11379785"/>
          <a:ext cx="965591" cy="529799"/>
        </a:xfrm>
        <a:prstGeom prst="rect">
          <a:avLst/>
        </a:prstGeom>
      </xdr:spPr>
    </xdr:pic>
    <xdr:clientData/>
  </xdr:twoCellAnchor>
  <xdr:twoCellAnchor editAs="oneCell">
    <xdr:from>
      <xdr:col>2</xdr:col>
      <xdr:colOff>942900</xdr:colOff>
      <xdr:row>17</xdr:row>
      <xdr:rowOff>153665</xdr:rowOff>
    </xdr:from>
    <xdr:to>
      <xdr:col>2</xdr:col>
      <xdr:colOff>1898181</xdr:colOff>
      <xdr:row>17</xdr:row>
      <xdr:rowOff>677807</xdr:rowOff>
    </xdr:to>
    <xdr:pic>
      <xdr:nvPicPr>
        <xdr:cNvPr id="22" name="Image 21" descr="IMG-20260720-WA0024(1)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181275" y="12155165"/>
          <a:ext cx="955281" cy="524142"/>
        </a:xfrm>
        <a:prstGeom prst="rect">
          <a:avLst/>
        </a:prstGeom>
      </xdr:spPr>
    </xdr:pic>
    <xdr:clientData/>
  </xdr:twoCellAnchor>
  <xdr:twoCellAnchor editAs="oneCell">
    <xdr:from>
      <xdr:col>2</xdr:col>
      <xdr:colOff>795748</xdr:colOff>
      <xdr:row>6</xdr:row>
      <xdr:rowOff>902336</xdr:rowOff>
    </xdr:from>
    <xdr:to>
      <xdr:col>2</xdr:col>
      <xdr:colOff>2388191</xdr:colOff>
      <xdr:row>7</xdr:row>
      <xdr:rowOff>914399</xdr:rowOff>
    </xdr:to>
    <xdr:pic>
      <xdr:nvPicPr>
        <xdr:cNvPr id="23" name="Image 22" descr="IMG-20260720-WA0019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34742" y="3450583"/>
          <a:ext cx="1592443" cy="939822"/>
        </a:xfrm>
        <a:prstGeom prst="rect">
          <a:avLst/>
        </a:prstGeom>
      </xdr:spPr>
    </xdr:pic>
    <xdr:clientData/>
  </xdr:twoCellAnchor>
  <xdr:twoCellAnchor editAs="oneCell">
    <xdr:from>
      <xdr:col>2</xdr:col>
      <xdr:colOff>766754</xdr:colOff>
      <xdr:row>6</xdr:row>
      <xdr:rowOff>15726</xdr:rowOff>
    </xdr:from>
    <xdr:to>
      <xdr:col>2</xdr:col>
      <xdr:colOff>2383354</xdr:colOff>
      <xdr:row>7</xdr:row>
      <xdr:rowOff>42133</xdr:rowOff>
    </xdr:to>
    <xdr:pic>
      <xdr:nvPicPr>
        <xdr:cNvPr id="24" name="Image 23" descr="IMG-20260720-WA0019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 rot="10800000">
          <a:off x="3005748" y="2563973"/>
          <a:ext cx="1616600" cy="954166"/>
        </a:xfrm>
        <a:prstGeom prst="rect">
          <a:avLst/>
        </a:prstGeom>
      </xdr:spPr>
    </xdr:pic>
    <xdr:clientData/>
  </xdr:twoCellAnchor>
  <xdr:twoCellAnchor editAs="oneCell">
    <xdr:from>
      <xdr:col>2</xdr:col>
      <xdr:colOff>983273</xdr:colOff>
      <xdr:row>26</xdr:row>
      <xdr:rowOff>12120</xdr:rowOff>
    </xdr:from>
    <xdr:to>
      <xdr:col>2</xdr:col>
      <xdr:colOff>2005853</xdr:colOff>
      <xdr:row>26</xdr:row>
      <xdr:rowOff>891322</xdr:rowOff>
    </xdr:to>
    <xdr:pic>
      <xdr:nvPicPr>
        <xdr:cNvPr id="25" name="Image 24" descr="IMG-20260720-WA0035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224449" y="19308649"/>
          <a:ext cx="1022580" cy="879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ylvholds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52"/>
  <sheetViews>
    <sheetView showGridLines="0" showZeros="0" tabSelected="1" zoomScale="85" zoomScaleNormal="85" workbookViewId="0">
      <selection activeCell="R21" sqref="R21"/>
    </sheetView>
  </sheetViews>
  <sheetFormatPr baseColWidth="10" defaultRowHeight="15"/>
  <cols>
    <col min="1" max="1" width="8" customWidth="1"/>
    <col min="4" max="4" width="4.42578125" customWidth="1"/>
    <col min="5" max="5" width="7" customWidth="1"/>
    <col min="6" max="6" width="12" customWidth="1"/>
    <col min="7" max="7" width="12" bestFit="1" customWidth="1"/>
    <col min="12" max="12" width="11.7109375" customWidth="1"/>
  </cols>
  <sheetData>
    <row r="2" spans="1:16">
      <c r="F2" s="110" t="s">
        <v>217</v>
      </c>
      <c r="G2" s="118"/>
      <c r="H2" s="118"/>
      <c r="I2" s="118"/>
      <c r="J2" s="119"/>
      <c r="L2" s="113" t="s">
        <v>218</v>
      </c>
      <c r="M2" s="118"/>
      <c r="N2" s="118"/>
      <c r="O2" s="118"/>
      <c r="P2" s="119"/>
    </row>
    <row r="3" spans="1:16">
      <c r="F3" s="111" t="s">
        <v>219</v>
      </c>
      <c r="G3" s="114"/>
      <c r="H3" s="114"/>
      <c r="I3" s="114"/>
      <c r="J3" s="115"/>
      <c r="L3" s="111" t="s">
        <v>219</v>
      </c>
      <c r="M3" s="114"/>
      <c r="N3" s="114"/>
      <c r="O3" s="114"/>
      <c r="P3" s="115"/>
    </row>
    <row r="4" spans="1:16">
      <c r="A4" t="s">
        <v>86</v>
      </c>
      <c r="F4" s="111"/>
      <c r="G4" s="114"/>
      <c r="H4" s="114"/>
      <c r="I4" s="114"/>
      <c r="J4" s="115"/>
      <c r="L4" s="111"/>
      <c r="M4" s="114"/>
      <c r="N4" s="114"/>
      <c r="O4" s="114"/>
      <c r="P4" s="115"/>
    </row>
    <row r="5" spans="1:16">
      <c r="A5" t="s">
        <v>87</v>
      </c>
      <c r="F5" s="111" t="s">
        <v>223</v>
      </c>
      <c r="G5" s="114"/>
      <c r="H5" s="114"/>
      <c r="I5" s="114"/>
      <c r="J5" s="115"/>
      <c r="L5" s="111" t="s">
        <v>223</v>
      </c>
      <c r="M5" s="114"/>
      <c r="N5" s="114"/>
      <c r="O5" s="114"/>
      <c r="P5" s="115"/>
    </row>
    <row r="6" spans="1:16">
      <c r="A6" t="s">
        <v>91</v>
      </c>
      <c r="F6" s="111" t="s">
        <v>220</v>
      </c>
      <c r="G6" s="114"/>
      <c r="H6" s="114"/>
      <c r="I6" s="114"/>
      <c r="J6" s="115"/>
      <c r="L6" s="111" t="s">
        <v>220</v>
      </c>
      <c r="M6" s="114"/>
      <c r="N6" s="114"/>
      <c r="O6" s="114"/>
      <c r="P6" s="115"/>
    </row>
    <row r="7" spans="1:16">
      <c r="A7" t="s">
        <v>224</v>
      </c>
      <c r="B7" s="120" t="s">
        <v>225</v>
      </c>
      <c r="F7" s="111" t="s">
        <v>221</v>
      </c>
      <c r="G7" s="114"/>
      <c r="H7" s="114"/>
      <c r="I7" s="114"/>
      <c r="J7" s="115"/>
      <c r="L7" s="111" t="s">
        <v>221</v>
      </c>
      <c r="M7" s="114"/>
      <c r="N7" s="114"/>
      <c r="O7" s="114"/>
      <c r="P7" s="115"/>
    </row>
    <row r="8" spans="1:16">
      <c r="A8" t="s">
        <v>341</v>
      </c>
      <c r="F8" s="111" t="s">
        <v>88</v>
      </c>
      <c r="G8" s="114"/>
      <c r="H8" s="114"/>
      <c r="I8" s="114"/>
      <c r="J8" s="115"/>
      <c r="L8" s="111" t="s">
        <v>222</v>
      </c>
      <c r="M8" s="114"/>
      <c r="N8" s="114"/>
      <c r="O8" s="114"/>
      <c r="P8" s="115"/>
    </row>
    <row r="9" spans="1:16">
      <c r="A9" t="s">
        <v>339</v>
      </c>
      <c r="B9" s="175"/>
      <c r="C9" s="175"/>
      <c r="D9" s="13"/>
      <c r="F9" s="111" t="s">
        <v>89</v>
      </c>
      <c r="G9" s="114"/>
      <c r="H9" s="114"/>
      <c r="I9" s="114"/>
      <c r="J9" s="115"/>
      <c r="L9" s="108"/>
      <c r="M9" s="114"/>
      <c r="N9" s="114"/>
      <c r="O9" s="114"/>
      <c r="P9" s="115"/>
    </row>
    <row r="10" spans="1:16">
      <c r="A10" t="s">
        <v>340</v>
      </c>
      <c r="B10" s="144"/>
      <c r="C10" s="145"/>
      <c r="D10" s="145"/>
      <c r="F10" s="112" t="s">
        <v>216</v>
      </c>
      <c r="G10" s="116"/>
      <c r="H10" s="116"/>
      <c r="I10" s="116"/>
      <c r="J10" s="117"/>
      <c r="L10" s="109"/>
      <c r="M10" s="116"/>
      <c r="N10" s="116"/>
      <c r="O10" s="116"/>
      <c r="P10" s="117"/>
    </row>
    <row r="11" spans="1:16">
      <c r="A11" s="3"/>
      <c r="B11" s="144"/>
      <c r="C11" s="145"/>
      <c r="D11" s="145"/>
    </row>
    <row r="12" spans="1:16" s="3" customFormat="1" ht="15" customHeight="1">
      <c r="B12" s="144"/>
      <c r="C12" s="145"/>
      <c r="D12" s="145"/>
      <c r="F12"/>
      <c r="G12"/>
      <c r="H12" s="1" t="s">
        <v>92</v>
      </c>
      <c r="I12" s="1"/>
      <c r="J12" s="1" t="s">
        <v>93</v>
      </c>
      <c r="K12"/>
      <c r="L12"/>
      <c r="M12"/>
      <c r="N12" s="1" t="s">
        <v>92</v>
      </c>
      <c r="O12" s="1"/>
      <c r="P12" s="1" t="s">
        <v>93</v>
      </c>
    </row>
    <row r="13" spans="1:16" s="3" customFormat="1" ht="15" customHeight="1">
      <c r="B13" s="136" t="s">
        <v>274</v>
      </c>
      <c r="C13" s="3">
        <f>J13+P13</f>
        <v>0</v>
      </c>
      <c r="D13" s="3" t="s">
        <v>275</v>
      </c>
      <c r="F13" s="37" t="s">
        <v>94</v>
      </c>
      <c r="G13" s="10"/>
      <c r="H13" s="27">
        <f>SUM('Volumes FULL GRIP'!$W$5+'Volumes BI-TEXTURE'!W5)</f>
        <v>0</v>
      </c>
      <c r="I13" s="10"/>
      <c r="J13" s="38">
        <f>SUM('Volumes FULL GRIP'!$I$2+'Volumes BI-TEXTURE'!I2)</f>
        <v>0</v>
      </c>
      <c r="K13" s="4"/>
      <c r="L13" s="37" t="s">
        <v>90</v>
      </c>
      <c r="M13" s="10"/>
      <c r="N13" s="27">
        <f>Prises!V5</f>
        <v>0</v>
      </c>
      <c r="O13" s="27"/>
      <c r="P13" s="38">
        <f>Prises!I2</f>
        <v>0</v>
      </c>
    </row>
    <row r="14" spans="1:16" s="3" customFormat="1" ht="15" customHeight="1">
      <c r="B14" s="148" t="s">
        <v>272</v>
      </c>
      <c r="C14" s="174" t="str">
        <f>IF(C45="", "",C45)</f>
        <v/>
      </c>
      <c r="D14" s="149" t="s">
        <v>273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5" customHeight="1">
      <c r="A15" s="3"/>
      <c r="B15" s="135" t="s">
        <v>276</v>
      </c>
      <c r="C15" s="143">
        <f>MIN(B40,B43)</f>
        <v>0</v>
      </c>
      <c r="D15" s="143" t="s">
        <v>275</v>
      </c>
      <c r="F15" s="39" t="s">
        <v>95</v>
      </c>
      <c r="G15" s="40"/>
      <c r="H15" s="4"/>
      <c r="I15" s="4"/>
      <c r="J15" s="4"/>
      <c r="K15" s="4"/>
      <c r="L15" s="39" t="s">
        <v>95</v>
      </c>
      <c r="M15" s="40"/>
      <c r="N15" s="4"/>
      <c r="O15" s="4"/>
      <c r="P15" s="4"/>
    </row>
    <row r="16" spans="1:16" ht="15" customHeight="1" thickBot="1">
      <c r="B16" s="146"/>
      <c r="C16" s="147"/>
      <c r="D16" s="147"/>
      <c r="F16" s="6" t="s">
        <v>28</v>
      </c>
      <c r="G16" s="6" t="s">
        <v>27</v>
      </c>
      <c r="H16" s="6" t="s">
        <v>26</v>
      </c>
      <c r="I16" s="6" t="s">
        <v>24</v>
      </c>
      <c r="J16" s="6" t="s">
        <v>25</v>
      </c>
      <c r="L16" s="6" t="s">
        <v>301</v>
      </c>
      <c r="M16" s="6" t="s">
        <v>28</v>
      </c>
      <c r="N16" s="6" t="s">
        <v>27</v>
      </c>
      <c r="O16" s="6" t="s">
        <v>26</v>
      </c>
      <c r="P16" s="6" t="s">
        <v>24</v>
      </c>
    </row>
    <row r="17" spans="2:16" ht="15" customHeight="1" thickBot="1">
      <c r="B17" s="181" t="s">
        <v>277</v>
      </c>
      <c r="C17" s="182"/>
      <c r="D17" s="143"/>
      <c r="E17" s="143"/>
      <c r="F17" s="43">
        <f>F41+F46+F42+F47</f>
        <v>0</v>
      </c>
      <c r="G17" s="43">
        <f>G41+G46+G42+G47</f>
        <v>0</v>
      </c>
      <c r="H17" s="43">
        <f>H41+H46+H42+H47</f>
        <v>0</v>
      </c>
      <c r="I17" s="43">
        <f>I41+I46+I42+I47</f>
        <v>0</v>
      </c>
      <c r="J17" s="43">
        <f>J41+J46+J42+J47</f>
        <v>0</v>
      </c>
      <c r="L17" s="43">
        <f>SUMIF(Prises!D:D,"XS",Prises!V:V)</f>
        <v>0</v>
      </c>
      <c r="M17" s="43">
        <f>SUMIF(Prises!D:D,"S",Prises!V:V)</f>
        <v>0</v>
      </c>
      <c r="N17" s="43">
        <f>SUMIF(Prises!D:D,"M",Prises!V:V)</f>
        <v>0</v>
      </c>
      <c r="O17" s="43">
        <f>SUMIF(Prises!D:D,"L",Prises!V:V)</f>
        <v>0</v>
      </c>
      <c r="P17" s="43">
        <f>SUMIF(Prises!D:D,"XL",Prises!V:V)</f>
        <v>0</v>
      </c>
    </row>
    <row r="18" spans="2:16" s="3" customFormat="1" ht="15" customHeight="1">
      <c r="B18" s="140">
        <v>2500</v>
      </c>
      <c r="C18" s="137">
        <v>0.05</v>
      </c>
      <c r="F18"/>
      <c r="G18"/>
      <c r="H18"/>
      <c r="I18"/>
      <c r="J18"/>
      <c r="K18"/>
      <c r="L18" s="6" t="s">
        <v>25</v>
      </c>
      <c r="M18" s="6" t="s">
        <v>284</v>
      </c>
      <c r="N18" s="6" t="s">
        <v>302</v>
      </c>
      <c r="O18" s="46"/>
      <c r="P18" s="46"/>
    </row>
    <row r="19" spans="2:16" ht="15" customHeight="1">
      <c r="B19" s="141">
        <v>5000</v>
      </c>
      <c r="C19" s="139">
        <v>0.08</v>
      </c>
      <c r="F19" s="39" t="s">
        <v>215</v>
      </c>
      <c r="G19" s="40"/>
      <c r="H19" s="4"/>
      <c r="I19" s="4"/>
      <c r="J19" s="4"/>
      <c r="K19" s="4"/>
      <c r="L19" s="43">
        <f>SUMIF(Prises!D:D,"XXL",Prises!V:V)</f>
        <v>0</v>
      </c>
      <c r="M19" s="43">
        <f>SUMIF(Prises!D:D,"XXXL",Prises!V:V)</f>
        <v>0</v>
      </c>
      <c r="N19" s="43">
        <f>SUMIF(Prises!D:D,"MEGA",Prises!V:V)</f>
        <v>0</v>
      </c>
      <c r="O19" s="46"/>
      <c r="P19" s="46"/>
    </row>
    <row r="20" spans="2:16" ht="15" customHeight="1">
      <c r="B20" s="141">
        <v>10000</v>
      </c>
      <c r="C20" s="139">
        <v>0.12</v>
      </c>
      <c r="D20" s="13"/>
      <c r="F20" s="30" t="s">
        <v>36</v>
      </c>
      <c r="G20" s="31" t="s">
        <v>45</v>
      </c>
      <c r="H20" s="32" t="s">
        <v>48</v>
      </c>
      <c r="I20" s="33" t="s">
        <v>37</v>
      </c>
      <c r="J20" s="9" t="s">
        <v>47</v>
      </c>
    </row>
    <row r="21" spans="2:16" ht="15" customHeight="1" thickBot="1">
      <c r="B21" s="142">
        <v>20000</v>
      </c>
      <c r="C21" s="138">
        <v>0.15</v>
      </c>
      <c r="D21" s="145"/>
      <c r="F21" s="43">
        <f>SUM('Volumes FULL GRIP'!L4+'Volumes BI-TEXTURE'!L4)</f>
        <v>0</v>
      </c>
      <c r="G21" s="43">
        <f>SUM('Volumes FULL GRIP'!M4+'Volumes BI-TEXTURE'!M4)</f>
        <v>0</v>
      </c>
      <c r="H21" s="43">
        <f>SUM('Volumes FULL GRIP'!N4+'Volumes BI-TEXTURE'!N4)</f>
        <v>0</v>
      </c>
      <c r="I21" s="43">
        <f>SUM('Volumes FULL GRIP'!O4+'Volumes BI-TEXTURE'!O4)</f>
        <v>0</v>
      </c>
      <c r="J21" s="43">
        <f>SUM('Volumes FULL GRIP'!P4+'Volumes BI-TEXTURE'!P4)</f>
        <v>0</v>
      </c>
      <c r="L21" s="39" t="s">
        <v>215</v>
      </c>
      <c r="M21" s="40"/>
      <c r="N21" s="4"/>
      <c r="O21" s="4"/>
      <c r="P21" s="4"/>
    </row>
    <row r="22" spans="2:16" ht="15" customHeight="1" thickBot="1">
      <c r="B22" s="144"/>
      <c r="C22" s="145"/>
      <c r="D22" s="145"/>
      <c r="F22" s="7" t="s">
        <v>44</v>
      </c>
      <c r="G22" s="8" t="s">
        <v>46</v>
      </c>
      <c r="H22" s="34" t="s">
        <v>42</v>
      </c>
      <c r="I22" s="6" t="s">
        <v>43</v>
      </c>
      <c r="J22" s="35" t="s">
        <v>76</v>
      </c>
      <c r="L22" s="30" t="s">
        <v>36</v>
      </c>
      <c r="M22" s="31" t="s">
        <v>45</v>
      </c>
      <c r="N22" s="32" t="s">
        <v>48</v>
      </c>
      <c r="O22" s="33" t="s">
        <v>37</v>
      </c>
      <c r="P22" s="9" t="s">
        <v>47</v>
      </c>
    </row>
    <row r="23" spans="2:16" ht="15" customHeight="1">
      <c r="B23" s="183" t="s">
        <v>312</v>
      </c>
      <c r="C23" s="184"/>
      <c r="D23" s="145"/>
      <c r="F23" s="43">
        <f>SUM('Volumes FULL GRIP'!Q4+'Volumes BI-TEXTURE'!Q4)</f>
        <v>0</v>
      </c>
      <c r="G23" s="43">
        <f>SUM('Volumes FULL GRIP'!R4+'Volumes BI-TEXTURE'!R4)</f>
        <v>0</v>
      </c>
      <c r="H23" s="43">
        <f>SUM('Volumes FULL GRIP'!S4+'Volumes BI-TEXTURE'!S4)</f>
        <v>0</v>
      </c>
      <c r="I23" s="43">
        <f>SUM('Volumes FULL GRIP'!T4+'Volumes BI-TEXTURE'!T4)</f>
        <v>0</v>
      </c>
      <c r="J23" s="43">
        <f>SUM('Volumes FULL GRIP'!U4+'Volumes BI-TEXTURE'!U4)</f>
        <v>0</v>
      </c>
      <c r="L23" s="43">
        <f>SUM(Prises!K4)</f>
        <v>0</v>
      </c>
      <c r="M23" s="43">
        <f>SUM(Prises!L4)</f>
        <v>0</v>
      </c>
      <c r="N23" s="43">
        <f>SUM(Prises!M4)</f>
        <v>0</v>
      </c>
      <c r="O23" s="43">
        <f>SUM(Prises!N4)</f>
        <v>0</v>
      </c>
      <c r="P23" s="43">
        <f>SUM(Prises!O4)</f>
        <v>0</v>
      </c>
    </row>
    <row r="24" spans="2:16" ht="15" customHeight="1" thickBot="1">
      <c r="B24" s="185"/>
      <c r="C24" s="186"/>
      <c r="D24" s="145"/>
      <c r="L24" s="7" t="s">
        <v>44</v>
      </c>
      <c r="M24" s="8" t="s">
        <v>46</v>
      </c>
      <c r="N24" s="34" t="s">
        <v>42</v>
      </c>
      <c r="O24" s="6" t="s">
        <v>43</v>
      </c>
      <c r="P24" s="35" t="s">
        <v>76</v>
      </c>
    </row>
    <row r="25" spans="2:16" ht="15" customHeight="1">
      <c r="F25" s="39" t="s">
        <v>96</v>
      </c>
      <c r="G25" s="40"/>
      <c r="I25" s="50" t="s">
        <v>99</v>
      </c>
      <c r="J25" s="49"/>
      <c r="L25" s="43">
        <f>SUM(Prises!P4)</f>
        <v>0</v>
      </c>
      <c r="M25" s="43">
        <f>SUM(Prises!Q4)</f>
        <v>0</v>
      </c>
      <c r="N25" s="43">
        <f>SUM(Prises!R4)</f>
        <v>0</v>
      </c>
      <c r="O25" s="43">
        <f>SUM(Prises!S4)</f>
        <v>0</v>
      </c>
      <c r="P25" s="43">
        <f>SUM(Prises!T4)</f>
        <v>0</v>
      </c>
    </row>
    <row r="26" spans="2:16" ht="15" customHeight="1">
      <c r="F26" s="36" t="s">
        <v>97</v>
      </c>
      <c r="G26" s="36" t="s">
        <v>98</v>
      </c>
      <c r="I26" s="48">
        <f>SUM('Volumes FULL GRIP'!Y5+'Volumes BI-TEXTURE'!Y5)</f>
        <v>0</v>
      </c>
      <c r="J26" s="49" t="s">
        <v>100</v>
      </c>
    </row>
    <row r="27" spans="2:16" ht="15" customHeight="1">
      <c r="F27" s="28">
        <f>SUM('Volumes FULL GRIP'!W5)</f>
        <v>0</v>
      </c>
      <c r="G27" s="28">
        <f>SUM('Volumes BI-TEXTURE'!W5)</f>
        <v>0</v>
      </c>
      <c r="L27" s="39" t="s">
        <v>96</v>
      </c>
      <c r="M27" s="40"/>
      <c r="O27" s="50" t="s">
        <v>99</v>
      </c>
      <c r="P27" s="49"/>
    </row>
    <row r="28" spans="2:16">
      <c r="L28" s="36" t="s">
        <v>286</v>
      </c>
      <c r="M28" s="36" t="s">
        <v>287</v>
      </c>
      <c r="O28" s="48"/>
      <c r="P28" s="49" t="s">
        <v>100</v>
      </c>
    </row>
    <row r="29" spans="2:16">
      <c r="L29" s="28">
        <f>SUM('Volumes FULL GRIP'!AC5)</f>
        <v>0</v>
      </c>
      <c r="M29" s="28">
        <f>SUM('Volumes BI-TEXTURE'!AC5)</f>
        <v>0</v>
      </c>
    </row>
    <row r="38" spans="2:16" hidden="1"/>
    <row r="39" spans="2:16" hidden="1">
      <c r="B39" s="177" t="s">
        <v>313</v>
      </c>
      <c r="C39" s="178"/>
      <c r="F39" s="39" t="s">
        <v>213</v>
      </c>
      <c r="G39" s="40"/>
      <c r="H39" s="76"/>
      <c r="I39" s="4"/>
      <c r="J39" s="4"/>
    </row>
    <row r="40" spans="2:16" hidden="1">
      <c r="B40" s="179">
        <f>IF(ISERROR(SEARCH("TAB26", B24)), C13, C13 *0.92)</f>
        <v>0</v>
      </c>
      <c r="C40" s="180"/>
      <c r="F40" s="6" t="s">
        <v>28</v>
      </c>
      <c r="G40" s="6" t="s">
        <v>27</v>
      </c>
      <c r="H40" s="6" t="s">
        <v>26</v>
      </c>
      <c r="I40" s="6" t="s">
        <v>24</v>
      </c>
      <c r="J40" s="6" t="s">
        <v>25</v>
      </c>
    </row>
    <row r="41" spans="2:16" hidden="1">
      <c r="F41" s="133">
        <f>SUMIF('Volumes FULL GRIP'!D:D,"S",'Volumes FULL GRIP'!W:W)</f>
        <v>0</v>
      </c>
      <c r="G41" s="133">
        <f>SUMIF('Volumes FULL GRIP'!D:D,"M",'Volumes FULL GRIP'!W:W)</f>
        <v>0</v>
      </c>
      <c r="H41" s="133">
        <f>SUMIF('Volumes FULL GRIP'!D:D,"L",'Volumes FULL GRIP'!W:W)</f>
        <v>0</v>
      </c>
      <c r="I41" s="133">
        <f>SUMIF('Volumes FULL GRIP'!D:D,"XL",'Volumes FULL GRIP'!W:W)</f>
        <v>0</v>
      </c>
      <c r="J41" s="133">
        <f>SUMIF('Volumes FULL GRIP'!D:D,"XXL",'Volumes FULL GRIP'!W:W)</f>
        <v>0</v>
      </c>
      <c r="L41" s="39" t="s">
        <v>300</v>
      </c>
      <c r="M41" s="40"/>
      <c r="N41" s="76"/>
      <c r="O41" s="4"/>
      <c r="P41" s="4"/>
    </row>
    <row r="42" spans="2:16" hidden="1">
      <c r="B42" s="177" t="s">
        <v>316</v>
      </c>
      <c r="C42" s="178"/>
      <c r="E42" s="134" t="s">
        <v>271</v>
      </c>
      <c r="F42" s="43"/>
      <c r="G42" s="43"/>
      <c r="H42" s="43">
        <f>'Volumes FULL GRIP'!Q73</f>
        <v>0</v>
      </c>
      <c r="I42" s="43">
        <f>'Volumes FULL GRIP'!O73</f>
        <v>0</v>
      </c>
      <c r="J42" s="43">
        <f>'Volumes FULL GRIP'!M73</f>
        <v>0</v>
      </c>
      <c r="L42" s="6" t="s">
        <v>28</v>
      </c>
      <c r="M42" s="6" t="s">
        <v>27</v>
      </c>
      <c r="N42" s="6" t="s">
        <v>26</v>
      </c>
      <c r="O42" s="6" t="s">
        <v>24</v>
      </c>
      <c r="P42" s="6" t="s">
        <v>25</v>
      </c>
    </row>
    <row r="43" spans="2:16" hidden="1">
      <c r="B43" s="179">
        <f>C13-((C13/100)*B49)</f>
        <v>0</v>
      </c>
      <c r="C43" s="180"/>
      <c r="L43" s="43"/>
      <c r="M43" s="43">
        <f>SUMIF('Volumes FULL GRIP'!J:J,"M",'Volumes FULL GRIP'!AC:AC)</f>
        <v>0</v>
      </c>
      <c r="N43" s="43">
        <f>SUMIF('Volumes FULL GRIP'!J:J,"L",'Volumes FULL GRIP'!AC:AC)</f>
        <v>0</v>
      </c>
      <c r="O43" s="43">
        <f>SUMIF('Volumes FULL GRIP'!J:J,"XL",'Volumes FULL GRIP'!AC:AC)</f>
        <v>0</v>
      </c>
      <c r="P43" s="43">
        <f>SUMIF('Volumes FULL GRIP'!J:J,"XXL",'Volumes FULL GRIP'!AC:AC)</f>
        <v>0</v>
      </c>
    </row>
    <row r="44" spans="2:16" hidden="1">
      <c r="B44" s="11"/>
      <c r="F44" s="39" t="s">
        <v>214</v>
      </c>
      <c r="G44" s="40"/>
      <c r="H44" s="76"/>
      <c r="I44" s="4"/>
      <c r="J44" s="4"/>
    </row>
    <row r="45" spans="2:16" hidden="1">
      <c r="B45" s="169" t="s">
        <v>273</v>
      </c>
      <c r="C45" s="28" t="str">
        <f>IFERROR(100-(C15*100/C13), "")</f>
        <v/>
      </c>
      <c r="F45" s="6" t="s">
        <v>28</v>
      </c>
      <c r="G45" s="6" t="s">
        <v>27</v>
      </c>
      <c r="H45" s="6" t="s">
        <v>26</v>
      </c>
      <c r="I45" s="6" t="s">
        <v>24</v>
      </c>
      <c r="J45" s="6" t="s">
        <v>25</v>
      </c>
    </row>
    <row r="46" spans="2:16" hidden="1">
      <c r="F46" s="133">
        <f>SUMIF('Volumes BI-TEXTURE'!D:D,"S",'Volumes BI-TEXTURE'!W:W)</f>
        <v>0</v>
      </c>
      <c r="G46" s="133">
        <f>SUMIF('Volumes BI-TEXTURE'!D:D,"M",'Volumes BI-TEXTURE'!W:W)</f>
        <v>0</v>
      </c>
      <c r="H46" s="133">
        <f>SUMIF('Volumes BI-TEXTURE'!D:D,"L",'Volumes BI-TEXTURE'!W:W)</f>
        <v>0</v>
      </c>
      <c r="I46" s="133">
        <f>SUMIF('Volumes BI-TEXTURE'!D:D,"XL",'Volumes BI-TEXTURE'!W:W)</f>
        <v>0</v>
      </c>
      <c r="J46" s="133">
        <f>SUMIF('Volumes BI-TEXTURE'!D:D,"XXL",'Volumes BI-TEXTURE'!W:W)</f>
        <v>0</v>
      </c>
    </row>
    <row r="47" spans="2:16" hidden="1">
      <c r="B47" s="177" t="s">
        <v>314</v>
      </c>
      <c r="C47" s="178"/>
      <c r="E47" s="134" t="s">
        <v>271</v>
      </c>
      <c r="F47" s="134"/>
      <c r="G47" s="134"/>
      <c r="H47" s="134">
        <f>'Volumes BI-TEXTURE'!Q73</f>
        <v>0</v>
      </c>
      <c r="I47" s="134">
        <f>'Volumes BI-TEXTURE'!O73</f>
        <v>0</v>
      </c>
      <c r="J47" s="134">
        <f>'Volumes BI-TEXTURE'!M73</f>
        <v>0</v>
      </c>
    </row>
    <row r="48" spans="2:16" hidden="1">
      <c r="B48" s="179" t="s">
        <v>315</v>
      </c>
      <c r="C48" s="180"/>
    </row>
    <row r="49" spans="2:8" hidden="1">
      <c r="B49" s="187">
        <f>IF(C13&gt;=20000,15%*100, IF(C13&gt;=10000,12%*100, IF(C13&gt;=5000, 8%*100, IF(C13&gt;=2500, 5%*100, 0%))))</f>
        <v>0</v>
      </c>
      <c r="C49" s="187"/>
    </row>
    <row r="50" spans="2:8" hidden="1">
      <c r="G50" s="11"/>
    </row>
    <row r="51" spans="2:8">
      <c r="B51" s="188"/>
      <c r="C51" s="188"/>
      <c r="G51" s="173"/>
      <c r="H51" s="173"/>
    </row>
    <row r="52" spans="2:8">
      <c r="B52" s="188"/>
      <c r="C52" s="188"/>
    </row>
  </sheetData>
  <sheetProtection password="C7FF" sheet="1" objects="1" scenarios="1"/>
  <mergeCells count="12">
    <mergeCell ref="B47:C47"/>
    <mergeCell ref="B49:C49"/>
    <mergeCell ref="B52:C52"/>
    <mergeCell ref="B51:C51"/>
    <mergeCell ref="B48:C48"/>
    <mergeCell ref="B42:C42"/>
    <mergeCell ref="B39:C39"/>
    <mergeCell ref="B43:C43"/>
    <mergeCell ref="B40:C40"/>
    <mergeCell ref="B17:C17"/>
    <mergeCell ref="B23:C23"/>
    <mergeCell ref="B24:C24"/>
  </mergeCells>
  <hyperlinks>
    <hyperlink ref="B7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6"/>
  <sheetViews>
    <sheetView showGridLines="0" showZeros="0" zoomScale="85" zoomScaleNormal="85" workbookViewId="0">
      <pane ySplit="5" topLeftCell="A6" activePane="bottomLeft" state="frozen"/>
      <selection pane="bottomLeft" activeCell="E13" sqref="E13"/>
    </sheetView>
  </sheetViews>
  <sheetFormatPr baseColWidth="10" defaultRowHeight="15"/>
  <cols>
    <col min="1" max="1" width="11.7109375" style="11" customWidth="1"/>
    <col min="2" max="2" width="21.85546875" style="12" customWidth="1"/>
    <col min="3" max="3" width="44.28515625" style="11" customWidth="1"/>
    <col min="4" max="4" width="11.42578125" style="11"/>
    <col min="5" max="5" width="10" style="11" customWidth="1"/>
    <col min="6" max="6" width="9.7109375" style="11" customWidth="1"/>
    <col min="7" max="7" width="9" style="11" customWidth="1"/>
    <col min="8" max="8" width="9.140625" style="12" customWidth="1"/>
    <col min="9" max="9" width="10.85546875" style="11" customWidth="1"/>
    <col min="10" max="10" width="10.42578125" style="11" customWidth="1"/>
    <col min="11" max="11" width="13.7109375" style="12" customWidth="1"/>
    <col min="12" max="20" width="9.7109375" style="11" customWidth="1"/>
    <col min="21" max="21" width="9.85546875" style="11" customWidth="1"/>
    <col min="22" max="22" width="11.42578125" style="11"/>
    <col min="23" max="23" width="13.42578125" style="11" customWidth="1"/>
    <col min="24" max="24" width="11.42578125" style="11"/>
    <col min="25" max="25" width="11.42578125" style="12"/>
    <col min="26" max="16384" width="11.42578125" style="11"/>
  </cols>
  <sheetData>
    <row r="1" spans="1:25">
      <c r="E1" s="11" t="s">
        <v>53</v>
      </c>
      <c r="F1" s="12"/>
      <c r="G1" s="12"/>
    </row>
    <row r="2" spans="1:25">
      <c r="F2" s="12"/>
      <c r="G2" s="69"/>
      <c r="H2" s="70" t="s">
        <v>159</v>
      </c>
      <c r="I2" s="131">
        <f>X5</f>
        <v>0</v>
      </c>
      <c r="J2" s="71" t="s">
        <v>101</v>
      </c>
    </row>
    <row r="3" spans="1:25">
      <c r="F3" s="12"/>
      <c r="G3" s="195" t="s">
        <v>158</v>
      </c>
      <c r="H3" s="196"/>
      <c r="I3" s="72">
        <f>W5</f>
        <v>0</v>
      </c>
      <c r="J3" s="49"/>
    </row>
    <row r="4" spans="1:25" ht="18" customHeight="1">
      <c r="A4" s="191" t="s">
        <v>157</v>
      </c>
      <c r="B4" s="189" t="s">
        <v>0</v>
      </c>
      <c r="C4" s="189" t="s">
        <v>1</v>
      </c>
      <c r="D4" s="193" t="s">
        <v>2</v>
      </c>
      <c r="E4" s="41" t="s">
        <v>3</v>
      </c>
      <c r="F4" s="41" t="s">
        <v>4</v>
      </c>
      <c r="G4" s="41" t="s">
        <v>5</v>
      </c>
      <c r="H4" s="41" t="s">
        <v>10</v>
      </c>
      <c r="I4" s="41" t="s">
        <v>54</v>
      </c>
      <c r="J4" s="41" t="s">
        <v>39</v>
      </c>
      <c r="K4" s="41" t="s">
        <v>7</v>
      </c>
      <c r="L4" s="25">
        <f t="shared" ref="L4:U4" si="0">SUM(L6:L72,L74:L104)</f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0"/>
        <v>0</v>
      </c>
      <c r="R4" s="19">
        <f t="shared" si="0"/>
        <v>0</v>
      </c>
      <c r="S4" s="19">
        <f t="shared" si="0"/>
        <v>0</v>
      </c>
      <c r="T4" s="19">
        <f t="shared" si="0"/>
        <v>0</v>
      </c>
      <c r="U4" s="47">
        <f t="shared" si="0"/>
        <v>0</v>
      </c>
      <c r="V4" s="52" t="s">
        <v>8</v>
      </c>
      <c r="W4" s="52" t="s">
        <v>9</v>
      </c>
      <c r="X4" s="52" t="s">
        <v>103</v>
      </c>
      <c r="Y4" s="52" t="s">
        <v>102</v>
      </c>
    </row>
    <row r="5" spans="1:25" ht="29.25" customHeight="1">
      <c r="A5" s="192"/>
      <c r="B5" s="190"/>
      <c r="C5" s="190"/>
      <c r="D5" s="194"/>
      <c r="E5" s="42" t="s">
        <v>41</v>
      </c>
      <c r="F5" s="42" t="s">
        <v>41</v>
      </c>
      <c r="G5" s="42" t="s">
        <v>41</v>
      </c>
      <c r="H5" s="42" t="s">
        <v>55</v>
      </c>
      <c r="I5" s="42" t="s">
        <v>6</v>
      </c>
      <c r="J5" s="42" t="s">
        <v>40</v>
      </c>
      <c r="K5" s="42" t="s">
        <v>38</v>
      </c>
      <c r="L5" s="57" t="s">
        <v>36</v>
      </c>
      <c r="M5" s="58" t="s">
        <v>45</v>
      </c>
      <c r="N5" s="59" t="s">
        <v>48</v>
      </c>
      <c r="O5" s="60" t="s">
        <v>37</v>
      </c>
      <c r="P5" s="61" t="s">
        <v>47</v>
      </c>
      <c r="Q5" s="62" t="s">
        <v>44</v>
      </c>
      <c r="R5" s="63" t="s">
        <v>46</v>
      </c>
      <c r="S5" s="64" t="s">
        <v>42</v>
      </c>
      <c r="T5" s="65" t="s">
        <v>43</v>
      </c>
      <c r="U5" s="66" t="s">
        <v>76</v>
      </c>
      <c r="V5" s="51">
        <f>SUM(V6:V72)</f>
        <v>0</v>
      </c>
      <c r="W5" s="51">
        <f>SUM(W6:W72)</f>
        <v>0</v>
      </c>
      <c r="X5" s="68">
        <f>SUM(X6:X72)</f>
        <v>0</v>
      </c>
      <c r="Y5" s="51">
        <f>SUM(Y6:Y72)</f>
        <v>0</v>
      </c>
    </row>
    <row r="6" spans="1:25" s="4" customFormat="1" ht="30" customHeight="1">
      <c r="A6" s="4" t="s">
        <v>161</v>
      </c>
      <c r="B6" s="46" t="s">
        <v>11</v>
      </c>
      <c r="D6" s="46" t="s">
        <v>24</v>
      </c>
      <c r="E6" s="46">
        <v>95</v>
      </c>
      <c r="F6" s="46">
        <v>150</v>
      </c>
      <c r="G6" s="46">
        <v>22.5</v>
      </c>
      <c r="H6" s="46">
        <v>13.7</v>
      </c>
      <c r="I6" s="46">
        <v>8</v>
      </c>
      <c r="J6" s="46">
        <v>1</v>
      </c>
      <c r="K6" s="13">
        <v>425</v>
      </c>
      <c r="L6" s="77"/>
      <c r="M6" s="78"/>
      <c r="N6" s="79"/>
      <c r="O6" s="80"/>
      <c r="P6" s="81"/>
      <c r="Q6" s="82"/>
      <c r="R6" s="83"/>
      <c r="S6" s="84"/>
      <c r="T6" s="85"/>
      <c r="U6" s="86"/>
      <c r="V6" s="53">
        <f t="shared" ref="V6:V32" si="1">SUM(L6:U6)</f>
        <v>0</v>
      </c>
      <c r="W6" s="46">
        <f t="shared" ref="W6:W11" si="2">SUM(V6*J6)</f>
        <v>0</v>
      </c>
      <c r="X6" s="46">
        <f t="shared" ref="X6" si="3">SUM(V6*K6)</f>
        <v>0</v>
      </c>
      <c r="Y6" s="46">
        <f t="shared" ref="Y6:Y59" si="4">SUM(V6*H6)</f>
        <v>0</v>
      </c>
    </row>
    <row r="7" spans="1:25" s="4" customFormat="1" ht="30" customHeight="1">
      <c r="A7" s="4" t="s">
        <v>162</v>
      </c>
      <c r="B7" s="46" t="s">
        <v>12</v>
      </c>
      <c r="D7" s="46" t="s">
        <v>24</v>
      </c>
      <c r="E7" s="46">
        <v>76</v>
      </c>
      <c r="F7" s="46">
        <v>120</v>
      </c>
      <c r="G7" s="46">
        <v>18</v>
      </c>
      <c r="H7" s="46">
        <v>8.8000000000000007</v>
      </c>
      <c r="I7" s="46">
        <v>8</v>
      </c>
      <c r="J7" s="46">
        <v>1</v>
      </c>
      <c r="K7" s="73">
        <v>309</v>
      </c>
      <c r="L7" s="87"/>
      <c r="M7" s="78"/>
      <c r="N7" s="79"/>
      <c r="O7" s="80"/>
      <c r="P7" s="81"/>
      <c r="Q7" s="82"/>
      <c r="R7" s="83"/>
      <c r="S7" s="84"/>
      <c r="T7" s="85"/>
      <c r="U7" s="86"/>
      <c r="V7" s="54">
        <f t="shared" si="1"/>
        <v>0</v>
      </c>
      <c r="W7" s="46">
        <f t="shared" si="2"/>
        <v>0</v>
      </c>
      <c r="X7" s="46">
        <f>SUM(V7*K7)</f>
        <v>0</v>
      </c>
      <c r="Y7" s="46">
        <f t="shared" si="4"/>
        <v>0</v>
      </c>
    </row>
    <row r="8" spans="1:25" s="4" customFormat="1" ht="30" customHeight="1">
      <c r="A8" s="4" t="s">
        <v>163</v>
      </c>
      <c r="B8" s="46" t="s">
        <v>13</v>
      </c>
      <c r="D8" s="5" t="s">
        <v>26</v>
      </c>
      <c r="E8" s="46">
        <v>56</v>
      </c>
      <c r="F8" s="46">
        <v>90</v>
      </c>
      <c r="G8" s="46">
        <v>13.5</v>
      </c>
      <c r="H8" s="46">
        <v>4.9000000000000004</v>
      </c>
      <c r="I8" s="46">
        <v>6</v>
      </c>
      <c r="J8" s="46">
        <v>1</v>
      </c>
      <c r="K8" s="46">
        <v>217</v>
      </c>
      <c r="L8" s="87"/>
      <c r="M8" s="78"/>
      <c r="N8" s="79"/>
      <c r="O8" s="80"/>
      <c r="P8" s="81"/>
      <c r="Q8" s="82"/>
      <c r="R8" s="83"/>
      <c r="S8" s="84"/>
      <c r="T8" s="85"/>
      <c r="U8" s="86"/>
      <c r="V8" s="67">
        <f t="shared" ref="V8:V15" si="5">SUM(L8:U8)</f>
        <v>0</v>
      </c>
      <c r="W8" s="46">
        <f t="shared" si="2"/>
        <v>0</v>
      </c>
      <c r="X8" s="46">
        <f>SUM(V8*K8)</f>
        <v>0</v>
      </c>
      <c r="Y8" s="46">
        <f t="shared" si="4"/>
        <v>0</v>
      </c>
    </row>
    <row r="9" spans="1:25" s="4" customFormat="1" ht="30" customHeight="1">
      <c r="A9" s="2" t="s">
        <v>164</v>
      </c>
      <c r="B9" s="45" t="s">
        <v>35</v>
      </c>
      <c r="C9" s="2"/>
      <c r="D9" s="45" t="s">
        <v>27</v>
      </c>
      <c r="E9" s="45">
        <v>33</v>
      </c>
      <c r="F9" s="45">
        <v>52</v>
      </c>
      <c r="G9" s="45">
        <v>8</v>
      </c>
      <c r="H9" s="45">
        <v>1.6</v>
      </c>
      <c r="I9" s="45">
        <v>6</v>
      </c>
      <c r="J9" s="45">
        <v>1</v>
      </c>
      <c r="K9" s="45">
        <v>139</v>
      </c>
      <c r="L9" s="88"/>
      <c r="M9" s="89"/>
      <c r="N9" s="90"/>
      <c r="O9" s="91"/>
      <c r="P9" s="92"/>
      <c r="Q9" s="93"/>
      <c r="R9" s="94"/>
      <c r="S9" s="95"/>
      <c r="T9" s="96"/>
      <c r="U9" s="97"/>
      <c r="V9" s="55">
        <f t="shared" si="5"/>
        <v>0</v>
      </c>
      <c r="W9" s="45">
        <f t="shared" si="2"/>
        <v>0</v>
      </c>
      <c r="X9" s="45">
        <f>SUM(V9*K9)</f>
        <v>0</v>
      </c>
      <c r="Y9" s="45">
        <f t="shared" si="4"/>
        <v>0</v>
      </c>
    </row>
    <row r="10" spans="1:25" s="4" customFormat="1" ht="69.75" customHeight="1">
      <c r="A10" s="10" t="s">
        <v>165</v>
      </c>
      <c r="B10" s="27" t="s">
        <v>84</v>
      </c>
      <c r="C10" s="10"/>
      <c r="D10" s="27" t="s">
        <v>25</v>
      </c>
      <c r="E10" s="27">
        <v>133</v>
      </c>
      <c r="F10" s="27">
        <v>210</v>
      </c>
      <c r="G10" s="27">
        <v>31</v>
      </c>
      <c r="H10" s="27">
        <v>32</v>
      </c>
      <c r="I10" s="27">
        <v>16</v>
      </c>
      <c r="J10" s="27">
        <v>2</v>
      </c>
      <c r="K10" s="27">
        <v>910</v>
      </c>
      <c r="L10" s="98"/>
      <c r="M10" s="99"/>
      <c r="N10" s="100"/>
      <c r="O10" s="101"/>
      <c r="P10" s="102"/>
      <c r="Q10" s="103"/>
      <c r="R10" s="104"/>
      <c r="S10" s="105"/>
      <c r="T10" s="106"/>
      <c r="U10" s="107"/>
      <c r="V10" s="55">
        <f>SUM(L10:U10)</f>
        <v>0</v>
      </c>
      <c r="W10" s="27">
        <f t="shared" si="2"/>
        <v>0</v>
      </c>
      <c r="X10" s="45">
        <f>SUM(V10*K10)</f>
        <v>0</v>
      </c>
      <c r="Y10" s="45">
        <f>SUM(V10*H10)</f>
        <v>0</v>
      </c>
    </row>
    <row r="11" spans="1:25" s="4" customFormat="1" ht="38.1" customHeight="1">
      <c r="A11" s="4" t="s">
        <v>166</v>
      </c>
      <c r="B11" s="46" t="s">
        <v>56</v>
      </c>
      <c r="D11" s="46" t="s">
        <v>24</v>
      </c>
      <c r="E11" s="46">
        <v>150</v>
      </c>
      <c r="F11" s="46">
        <v>54.5</v>
      </c>
      <c r="G11" s="46">
        <v>13.5</v>
      </c>
      <c r="H11" s="46">
        <v>7</v>
      </c>
      <c r="I11" s="46">
        <v>8</v>
      </c>
      <c r="J11" s="46">
        <v>1</v>
      </c>
      <c r="K11" s="46">
        <v>295</v>
      </c>
      <c r="L11" s="87"/>
      <c r="M11" s="78"/>
      <c r="N11" s="79"/>
      <c r="O11" s="80"/>
      <c r="P11" s="81"/>
      <c r="Q11" s="82"/>
      <c r="R11" s="83"/>
      <c r="S11" s="84"/>
      <c r="T11" s="85"/>
      <c r="U11" s="86"/>
      <c r="V11" s="54">
        <f>SUM(L11:U11)</f>
        <v>0</v>
      </c>
      <c r="W11" s="46">
        <f t="shared" si="2"/>
        <v>0</v>
      </c>
      <c r="X11" s="46">
        <f t="shared" ref="X11:X28" si="6">SUM(V11*K11)</f>
        <v>0</v>
      </c>
      <c r="Y11" s="46">
        <f t="shared" si="4"/>
        <v>0</v>
      </c>
    </row>
    <row r="12" spans="1:25" s="4" customFormat="1" ht="38.1" customHeight="1">
      <c r="A12" s="4" t="s">
        <v>167</v>
      </c>
      <c r="B12" s="46" t="s">
        <v>57</v>
      </c>
      <c r="D12" s="46" t="s">
        <v>26</v>
      </c>
      <c r="E12" s="46">
        <v>100</v>
      </c>
      <c r="F12" s="46">
        <v>36</v>
      </c>
      <c r="G12" s="46">
        <v>9</v>
      </c>
      <c r="H12" s="46">
        <v>3.25</v>
      </c>
      <c r="I12" s="46">
        <v>8</v>
      </c>
      <c r="J12" s="46">
        <v>1</v>
      </c>
      <c r="K12" s="46">
        <v>189</v>
      </c>
      <c r="L12" s="87"/>
      <c r="M12" s="78"/>
      <c r="N12" s="79"/>
      <c r="O12" s="80"/>
      <c r="P12" s="81"/>
      <c r="Q12" s="82"/>
      <c r="R12" s="83"/>
      <c r="S12" s="84"/>
      <c r="T12" s="85"/>
      <c r="U12" s="86"/>
      <c r="V12" s="54">
        <f t="shared" si="5"/>
        <v>0</v>
      </c>
      <c r="W12" s="46">
        <f t="shared" ref="W12" si="7">SUM(V12*J12)</f>
        <v>0</v>
      </c>
      <c r="X12" s="46">
        <f t="shared" si="6"/>
        <v>0</v>
      </c>
      <c r="Y12" s="46">
        <f t="shared" si="4"/>
        <v>0</v>
      </c>
    </row>
    <row r="13" spans="1:25" s="4" customFormat="1" ht="38.1" customHeight="1">
      <c r="A13" s="4" t="s">
        <v>168</v>
      </c>
      <c r="B13" s="46" t="s">
        <v>58</v>
      </c>
      <c r="D13" s="46" t="s">
        <v>27</v>
      </c>
      <c r="E13" s="46">
        <v>70</v>
      </c>
      <c r="F13" s="46">
        <v>25</v>
      </c>
      <c r="G13" s="46">
        <v>6.5</v>
      </c>
      <c r="H13" s="46">
        <v>1.6</v>
      </c>
      <c r="I13" s="46">
        <v>4</v>
      </c>
      <c r="J13" s="46">
        <v>1</v>
      </c>
      <c r="K13" s="46">
        <v>119</v>
      </c>
      <c r="L13" s="87"/>
      <c r="M13" s="78"/>
      <c r="N13" s="79"/>
      <c r="O13" s="80"/>
      <c r="P13" s="81"/>
      <c r="Q13" s="82"/>
      <c r="R13" s="83"/>
      <c r="S13" s="84"/>
      <c r="T13" s="85"/>
      <c r="U13" s="86"/>
      <c r="V13" s="54">
        <f t="shared" si="5"/>
        <v>0</v>
      </c>
      <c r="W13" s="46">
        <f>SUM(V13*J13)</f>
        <v>0</v>
      </c>
      <c r="X13" s="46">
        <f>SUM(V13*K13)</f>
        <v>0</v>
      </c>
      <c r="Y13" s="46">
        <f t="shared" si="4"/>
        <v>0</v>
      </c>
    </row>
    <row r="14" spans="1:25" s="4" customFormat="1" ht="38.1" customHeight="1">
      <c r="A14" s="4" t="s">
        <v>169</v>
      </c>
      <c r="B14" s="46" t="s">
        <v>59</v>
      </c>
      <c r="D14" s="46" t="s">
        <v>24</v>
      </c>
      <c r="E14" s="46">
        <v>167</v>
      </c>
      <c r="F14" s="46">
        <v>69</v>
      </c>
      <c r="G14" s="46">
        <v>20</v>
      </c>
      <c r="H14" s="46">
        <v>10.25</v>
      </c>
      <c r="I14" s="46">
        <v>8</v>
      </c>
      <c r="J14" s="46">
        <v>1</v>
      </c>
      <c r="K14" s="46">
        <v>305</v>
      </c>
      <c r="L14" s="87"/>
      <c r="M14" s="78"/>
      <c r="N14" s="79"/>
      <c r="O14" s="80"/>
      <c r="P14" s="81"/>
      <c r="Q14" s="82"/>
      <c r="R14" s="83"/>
      <c r="S14" s="84"/>
      <c r="T14" s="85"/>
      <c r="U14" s="86"/>
      <c r="V14" s="54">
        <f t="shared" si="5"/>
        <v>0</v>
      </c>
      <c r="W14" s="46">
        <f>SUM(V14*J14)</f>
        <v>0</v>
      </c>
      <c r="X14" s="46">
        <f t="shared" si="6"/>
        <v>0</v>
      </c>
      <c r="Y14" s="46">
        <f t="shared" si="4"/>
        <v>0</v>
      </c>
    </row>
    <row r="15" spans="1:25" s="4" customFormat="1" ht="38.1" customHeight="1">
      <c r="A15" s="4" t="s">
        <v>170</v>
      </c>
      <c r="B15" s="46" t="s">
        <v>60</v>
      </c>
      <c r="D15" s="46" t="s">
        <v>26</v>
      </c>
      <c r="E15" s="46">
        <v>111</v>
      </c>
      <c r="F15" s="46">
        <v>46</v>
      </c>
      <c r="G15" s="46">
        <v>13</v>
      </c>
      <c r="H15" s="46">
        <v>4.5</v>
      </c>
      <c r="I15" s="46">
        <v>8</v>
      </c>
      <c r="J15" s="46">
        <v>1</v>
      </c>
      <c r="K15" s="46">
        <v>199</v>
      </c>
      <c r="L15" s="87"/>
      <c r="M15" s="78"/>
      <c r="N15" s="79"/>
      <c r="O15" s="80"/>
      <c r="P15" s="81"/>
      <c r="Q15" s="82"/>
      <c r="R15" s="83"/>
      <c r="S15" s="84"/>
      <c r="T15" s="85"/>
      <c r="U15" s="86"/>
      <c r="V15" s="54">
        <f t="shared" si="5"/>
        <v>0</v>
      </c>
      <c r="W15" s="46">
        <f>SUM(V15*J15)</f>
        <v>0</v>
      </c>
      <c r="X15" s="46">
        <f t="shared" si="6"/>
        <v>0</v>
      </c>
      <c r="Y15" s="46">
        <f t="shared" si="4"/>
        <v>0</v>
      </c>
    </row>
    <row r="16" spans="1:25" s="4" customFormat="1" ht="38.1" customHeight="1">
      <c r="A16" s="2" t="s">
        <v>171</v>
      </c>
      <c r="B16" s="45" t="s">
        <v>61</v>
      </c>
      <c r="C16" s="2"/>
      <c r="D16" s="45" t="s">
        <v>27</v>
      </c>
      <c r="E16" s="45">
        <v>78</v>
      </c>
      <c r="F16" s="45">
        <v>32</v>
      </c>
      <c r="G16" s="45">
        <v>9</v>
      </c>
      <c r="H16" s="45">
        <v>2.25</v>
      </c>
      <c r="I16" s="45">
        <v>4</v>
      </c>
      <c r="J16" s="45">
        <v>1</v>
      </c>
      <c r="K16" s="45">
        <v>129</v>
      </c>
      <c r="L16" s="88"/>
      <c r="M16" s="89"/>
      <c r="N16" s="90"/>
      <c r="O16" s="91"/>
      <c r="P16" s="92"/>
      <c r="Q16" s="93"/>
      <c r="R16" s="94"/>
      <c r="S16" s="95"/>
      <c r="T16" s="96"/>
      <c r="U16" s="97"/>
      <c r="V16" s="55">
        <f t="shared" ref="V16:V17" si="8">SUM(L16:U16)</f>
        <v>0</v>
      </c>
      <c r="W16" s="45">
        <f>SUM(V16*J16)</f>
        <v>0</v>
      </c>
      <c r="X16" s="45">
        <f>SUM(V16*K16)</f>
        <v>0</v>
      </c>
      <c r="Y16" s="45">
        <f t="shared" si="4"/>
        <v>0</v>
      </c>
    </row>
    <row r="17" spans="1:25" s="4" customFormat="1" ht="59.25" customHeight="1">
      <c r="A17" s="10" t="s">
        <v>172</v>
      </c>
      <c r="B17" s="27" t="s">
        <v>85</v>
      </c>
      <c r="C17" s="10"/>
      <c r="D17" s="27" t="s">
        <v>25</v>
      </c>
      <c r="E17" s="27">
        <v>256</v>
      </c>
      <c r="F17" s="27">
        <v>103</v>
      </c>
      <c r="G17" s="27"/>
      <c r="H17" s="27">
        <v>27</v>
      </c>
      <c r="I17" s="27">
        <v>22</v>
      </c>
      <c r="J17" s="27">
        <v>2</v>
      </c>
      <c r="K17" s="27">
        <v>910</v>
      </c>
      <c r="L17" s="98"/>
      <c r="M17" s="99"/>
      <c r="N17" s="100"/>
      <c r="O17" s="101"/>
      <c r="P17" s="102"/>
      <c r="Q17" s="103"/>
      <c r="R17" s="104"/>
      <c r="S17" s="105"/>
      <c r="T17" s="106"/>
      <c r="U17" s="107"/>
      <c r="V17" s="56">
        <f t="shared" si="8"/>
        <v>0</v>
      </c>
      <c r="W17" s="27">
        <f t="shared" ref="W17" si="9">SUM(V17*J17)</f>
        <v>0</v>
      </c>
      <c r="X17" s="27">
        <f>SUM(V17*K17)</f>
        <v>0</v>
      </c>
      <c r="Y17" s="45">
        <f t="shared" si="4"/>
        <v>0</v>
      </c>
    </row>
    <row r="18" spans="1:25" s="4" customFormat="1" ht="42" customHeight="1">
      <c r="A18" s="4" t="s">
        <v>173</v>
      </c>
      <c r="B18" s="46" t="s">
        <v>78</v>
      </c>
      <c r="D18" s="46" t="s">
        <v>24</v>
      </c>
      <c r="E18" s="46">
        <v>120</v>
      </c>
      <c r="F18" s="46">
        <v>24</v>
      </c>
      <c r="G18" s="46">
        <v>10</v>
      </c>
      <c r="H18" s="46">
        <v>4.5</v>
      </c>
      <c r="I18" s="46">
        <v>6</v>
      </c>
      <c r="J18" s="46">
        <v>1</v>
      </c>
      <c r="K18" s="46">
        <v>238</v>
      </c>
      <c r="L18" s="87"/>
      <c r="M18" s="78"/>
      <c r="N18" s="79"/>
      <c r="O18" s="80"/>
      <c r="P18" s="81"/>
      <c r="Q18" s="82"/>
      <c r="R18" s="83"/>
      <c r="S18" s="84"/>
      <c r="T18" s="85"/>
      <c r="U18" s="86"/>
      <c r="V18" s="54">
        <f>SUM(L18:U18)</f>
        <v>0</v>
      </c>
      <c r="W18" s="46">
        <f t="shared" ref="W18:W31" si="10">SUM(V18*J18)</f>
        <v>0</v>
      </c>
      <c r="X18" s="46">
        <f t="shared" si="6"/>
        <v>0</v>
      </c>
      <c r="Y18" s="46">
        <f t="shared" si="4"/>
        <v>0</v>
      </c>
    </row>
    <row r="19" spans="1:25" s="4" customFormat="1" ht="42" customHeight="1">
      <c r="A19" s="4" t="s">
        <v>174</v>
      </c>
      <c r="B19" s="46" t="s">
        <v>79</v>
      </c>
      <c r="D19" s="46" t="s">
        <v>24</v>
      </c>
      <c r="E19" s="46">
        <v>120</v>
      </c>
      <c r="F19" s="46">
        <v>24</v>
      </c>
      <c r="G19" s="46">
        <v>10</v>
      </c>
      <c r="H19" s="46">
        <v>4.9000000000000004</v>
      </c>
      <c r="I19" s="46">
        <v>11</v>
      </c>
      <c r="J19" s="46">
        <v>1</v>
      </c>
      <c r="K19" s="46">
        <v>238</v>
      </c>
      <c r="L19" s="87"/>
      <c r="M19" s="78"/>
      <c r="N19" s="79"/>
      <c r="O19" s="80"/>
      <c r="P19" s="81"/>
      <c r="Q19" s="82"/>
      <c r="R19" s="83"/>
      <c r="S19" s="84"/>
      <c r="T19" s="85"/>
      <c r="U19" s="86"/>
      <c r="V19" s="54">
        <f t="shared" si="1"/>
        <v>0</v>
      </c>
      <c r="W19" s="46">
        <f t="shared" si="10"/>
        <v>0</v>
      </c>
      <c r="X19" s="46">
        <f t="shared" si="6"/>
        <v>0</v>
      </c>
      <c r="Y19" s="46">
        <f t="shared" si="4"/>
        <v>0</v>
      </c>
    </row>
    <row r="20" spans="1:25" s="4" customFormat="1" ht="42" customHeight="1">
      <c r="A20" s="4" t="s">
        <v>175</v>
      </c>
      <c r="B20" s="46" t="s">
        <v>80</v>
      </c>
      <c r="D20" s="46" t="s">
        <v>24</v>
      </c>
      <c r="E20" s="46">
        <v>120</v>
      </c>
      <c r="F20" s="46">
        <v>24</v>
      </c>
      <c r="G20" s="46">
        <v>10</v>
      </c>
      <c r="H20" s="46">
        <v>5.5</v>
      </c>
      <c r="I20" s="46">
        <v>11</v>
      </c>
      <c r="J20" s="46">
        <v>1</v>
      </c>
      <c r="K20" s="46">
        <v>238</v>
      </c>
      <c r="L20" s="87"/>
      <c r="M20" s="78"/>
      <c r="N20" s="79"/>
      <c r="O20" s="80"/>
      <c r="P20" s="81"/>
      <c r="Q20" s="82"/>
      <c r="R20" s="83"/>
      <c r="S20" s="84"/>
      <c r="T20" s="85"/>
      <c r="U20" s="86"/>
      <c r="V20" s="54">
        <f>SUM(L20:U20)</f>
        <v>0</v>
      </c>
      <c r="W20" s="46">
        <f t="shared" ref="W20:W23" si="11">SUM(V20*J20)</f>
        <v>0</v>
      </c>
      <c r="X20" s="46">
        <f t="shared" ref="X20:X23" si="12">SUM(V20*K20)</f>
        <v>0</v>
      </c>
      <c r="Y20" s="46">
        <f t="shared" si="4"/>
        <v>0</v>
      </c>
    </row>
    <row r="21" spans="1:25" s="4" customFormat="1" ht="42" customHeight="1">
      <c r="A21" s="4" t="s">
        <v>176</v>
      </c>
      <c r="B21" s="46" t="s">
        <v>81</v>
      </c>
      <c r="D21" s="46" t="s">
        <v>25</v>
      </c>
      <c r="E21" s="46">
        <v>180</v>
      </c>
      <c r="F21" s="46">
        <v>24</v>
      </c>
      <c r="G21" s="46">
        <v>10</v>
      </c>
      <c r="H21" s="46">
        <v>7</v>
      </c>
      <c r="I21" s="46">
        <v>9</v>
      </c>
      <c r="J21" s="46">
        <v>1</v>
      </c>
      <c r="K21" s="46">
        <v>292</v>
      </c>
      <c r="L21" s="87"/>
      <c r="M21" s="78"/>
      <c r="N21" s="79"/>
      <c r="O21" s="80"/>
      <c r="P21" s="81"/>
      <c r="Q21" s="82"/>
      <c r="R21" s="83"/>
      <c r="S21" s="84"/>
      <c r="T21" s="85"/>
      <c r="U21" s="86"/>
      <c r="V21" s="54">
        <f t="shared" ref="V21:V23" si="13">SUM(L21:U21)</f>
        <v>0</v>
      </c>
      <c r="W21" s="46">
        <f t="shared" si="11"/>
        <v>0</v>
      </c>
      <c r="X21" s="46">
        <f t="shared" si="12"/>
        <v>0</v>
      </c>
      <c r="Y21" s="46">
        <f t="shared" si="4"/>
        <v>0</v>
      </c>
    </row>
    <row r="22" spans="1:25" s="4" customFormat="1" ht="42" customHeight="1">
      <c r="A22" s="4" t="s">
        <v>177</v>
      </c>
      <c r="B22" s="46" t="s">
        <v>82</v>
      </c>
      <c r="D22" s="46" t="s">
        <v>25</v>
      </c>
      <c r="E22" s="46">
        <v>180</v>
      </c>
      <c r="F22" s="46">
        <v>24</v>
      </c>
      <c r="G22" s="46">
        <v>10</v>
      </c>
      <c r="H22" s="46">
        <v>7.7</v>
      </c>
      <c r="I22" s="46">
        <v>14</v>
      </c>
      <c r="J22" s="46">
        <v>1</v>
      </c>
      <c r="K22" s="46">
        <v>292</v>
      </c>
      <c r="L22" s="87"/>
      <c r="M22" s="78"/>
      <c r="N22" s="79"/>
      <c r="O22" s="80"/>
      <c r="P22" s="81"/>
      <c r="Q22" s="82"/>
      <c r="R22" s="83"/>
      <c r="S22" s="84"/>
      <c r="T22" s="85"/>
      <c r="U22" s="86"/>
      <c r="V22" s="54">
        <f t="shared" si="13"/>
        <v>0</v>
      </c>
      <c r="W22" s="46">
        <f t="shared" si="11"/>
        <v>0</v>
      </c>
      <c r="X22" s="46">
        <f t="shared" si="12"/>
        <v>0</v>
      </c>
      <c r="Y22" s="46">
        <f t="shared" si="4"/>
        <v>0</v>
      </c>
    </row>
    <row r="23" spans="1:25" s="4" customFormat="1" ht="42" customHeight="1">
      <c r="A23" s="2" t="s">
        <v>178</v>
      </c>
      <c r="B23" s="45" t="s">
        <v>83</v>
      </c>
      <c r="C23" s="2"/>
      <c r="D23" s="45" t="s">
        <v>25</v>
      </c>
      <c r="E23" s="45">
        <v>180</v>
      </c>
      <c r="F23" s="45">
        <v>24</v>
      </c>
      <c r="G23" s="45">
        <v>10</v>
      </c>
      <c r="H23" s="45">
        <v>8.5</v>
      </c>
      <c r="I23" s="45">
        <v>14</v>
      </c>
      <c r="J23" s="45">
        <v>1</v>
      </c>
      <c r="K23" s="45">
        <v>292</v>
      </c>
      <c r="L23" s="88"/>
      <c r="M23" s="89"/>
      <c r="N23" s="90"/>
      <c r="O23" s="91"/>
      <c r="P23" s="92"/>
      <c r="Q23" s="93"/>
      <c r="R23" s="94"/>
      <c r="S23" s="95"/>
      <c r="T23" s="96"/>
      <c r="U23" s="97"/>
      <c r="V23" s="55">
        <f t="shared" si="13"/>
        <v>0</v>
      </c>
      <c r="W23" s="45">
        <f t="shared" si="11"/>
        <v>0</v>
      </c>
      <c r="X23" s="45">
        <f t="shared" si="12"/>
        <v>0</v>
      </c>
      <c r="Y23" s="45">
        <f t="shared" si="4"/>
        <v>0</v>
      </c>
    </row>
    <row r="24" spans="1:25" s="4" customFormat="1" ht="30" customHeight="1">
      <c r="A24" s="4" t="s">
        <v>179</v>
      </c>
      <c r="B24" s="46" t="s">
        <v>14</v>
      </c>
      <c r="D24" s="46" t="s">
        <v>24</v>
      </c>
      <c r="E24" s="46">
        <v>145</v>
      </c>
      <c r="F24" s="46">
        <v>125.5</v>
      </c>
      <c r="G24" s="46">
        <v>24</v>
      </c>
      <c r="H24" s="46">
        <v>13.3</v>
      </c>
      <c r="I24" s="46">
        <v>24</v>
      </c>
      <c r="J24" s="46">
        <v>1</v>
      </c>
      <c r="K24" s="46">
        <v>392</v>
      </c>
      <c r="L24" s="87"/>
      <c r="M24" s="78"/>
      <c r="N24" s="79"/>
      <c r="O24" s="80"/>
      <c r="P24" s="81"/>
      <c r="Q24" s="82"/>
      <c r="R24" s="83"/>
      <c r="S24" s="84"/>
      <c r="T24" s="85"/>
      <c r="U24" s="86"/>
      <c r="V24" s="54">
        <f t="shared" si="1"/>
        <v>0</v>
      </c>
      <c r="W24" s="46">
        <f t="shared" si="10"/>
        <v>0</v>
      </c>
      <c r="X24" s="46">
        <f t="shared" si="6"/>
        <v>0</v>
      </c>
      <c r="Y24" s="46">
        <f t="shared" si="4"/>
        <v>0</v>
      </c>
    </row>
    <row r="25" spans="1:25" s="4" customFormat="1" ht="30" customHeight="1">
      <c r="A25" s="4" t="s">
        <v>180</v>
      </c>
      <c r="B25" s="46" t="s">
        <v>15</v>
      </c>
      <c r="D25" s="46" t="s">
        <v>26</v>
      </c>
      <c r="E25" s="46">
        <v>100</v>
      </c>
      <c r="F25" s="46">
        <v>86.5</v>
      </c>
      <c r="G25" s="46">
        <v>16</v>
      </c>
      <c r="H25" s="46">
        <v>6.3</v>
      </c>
      <c r="I25" s="46">
        <v>18</v>
      </c>
      <c r="J25" s="46">
        <v>1</v>
      </c>
      <c r="K25" s="46">
        <v>214</v>
      </c>
      <c r="L25" s="87"/>
      <c r="M25" s="78"/>
      <c r="N25" s="79"/>
      <c r="O25" s="80"/>
      <c r="P25" s="81"/>
      <c r="Q25" s="82"/>
      <c r="R25" s="83"/>
      <c r="S25" s="84"/>
      <c r="T25" s="85"/>
      <c r="U25" s="86"/>
      <c r="V25" s="54">
        <f t="shared" si="1"/>
        <v>0</v>
      </c>
      <c r="W25" s="46">
        <f t="shared" si="10"/>
        <v>0</v>
      </c>
      <c r="X25" s="46">
        <f t="shared" si="6"/>
        <v>0</v>
      </c>
      <c r="Y25" s="46">
        <f t="shared" si="4"/>
        <v>0</v>
      </c>
    </row>
    <row r="26" spans="1:25" s="4" customFormat="1" ht="30" customHeight="1">
      <c r="A26" s="4" t="s">
        <v>181</v>
      </c>
      <c r="B26" s="46" t="s">
        <v>16</v>
      </c>
      <c r="D26" s="46" t="s">
        <v>27</v>
      </c>
      <c r="E26" s="46">
        <v>70</v>
      </c>
      <c r="F26" s="46">
        <v>60.5</v>
      </c>
      <c r="G26" s="46">
        <v>11.5</v>
      </c>
      <c r="H26" s="46">
        <v>3.2</v>
      </c>
      <c r="I26" s="46">
        <v>9</v>
      </c>
      <c r="J26" s="46">
        <v>1</v>
      </c>
      <c r="K26" s="46">
        <v>130</v>
      </c>
      <c r="L26" s="87"/>
      <c r="M26" s="78"/>
      <c r="N26" s="79"/>
      <c r="O26" s="80"/>
      <c r="P26" s="81"/>
      <c r="Q26" s="82"/>
      <c r="R26" s="83"/>
      <c r="S26" s="84"/>
      <c r="T26" s="85"/>
      <c r="U26" s="86"/>
      <c r="V26" s="54">
        <f t="shared" si="1"/>
        <v>0</v>
      </c>
      <c r="W26" s="46">
        <f t="shared" si="10"/>
        <v>0</v>
      </c>
      <c r="X26" s="46">
        <f t="shared" si="6"/>
        <v>0</v>
      </c>
      <c r="Y26" s="46">
        <f t="shared" si="4"/>
        <v>0</v>
      </c>
    </row>
    <row r="27" spans="1:25" s="4" customFormat="1" ht="30" customHeight="1">
      <c r="A27" s="4" t="s">
        <v>182</v>
      </c>
      <c r="B27" s="46" t="s">
        <v>17</v>
      </c>
      <c r="D27" s="46" t="s">
        <v>27</v>
      </c>
      <c r="E27" s="46">
        <v>50</v>
      </c>
      <c r="F27" s="46">
        <v>43</v>
      </c>
      <c r="G27" s="46">
        <v>8</v>
      </c>
      <c r="H27" s="46">
        <v>1.5</v>
      </c>
      <c r="I27" s="46">
        <v>3</v>
      </c>
      <c r="J27" s="46">
        <v>1</v>
      </c>
      <c r="K27" s="46">
        <v>90</v>
      </c>
      <c r="L27" s="87"/>
      <c r="M27" s="78"/>
      <c r="N27" s="79"/>
      <c r="O27" s="80"/>
      <c r="P27" s="81"/>
      <c r="Q27" s="82"/>
      <c r="R27" s="83"/>
      <c r="S27" s="84"/>
      <c r="T27" s="85"/>
      <c r="U27" s="86"/>
      <c r="V27" s="54">
        <f t="shared" si="1"/>
        <v>0</v>
      </c>
      <c r="W27" s="46">
        <f t="shared" si="10"/>
        <v>0</v>
      </c>
      <c r="X27" s="46">
        <f t="shared" si="6"/>
        <v>0</v>
      </c>
      <c r="Y27" s="46">
        <f t="shared" si="4"/>
        <v>0</v>
      </c>
    </row>
    <row r="28" spans="1:25" s="4" customFormat="1" ht="30" customHeight="1">
      <c r="A28" s="2" t="s">
        <v>183</v>
      </c>
      <c r="B28" s="45" t="s">
        <v>18</v>
      </c>
      <c r="C28" s="2"/>
      <c r="D28" s="45" t="s">
        <v>28</v>
      </c>
      <c r="E28" s="45">
        <v>30</v>
      </c>
      <c r="F28" s="45">
        <v>26</v>
      </c>
      <c r="G28" s="45">
        <v>5</v>
      </c>
      <c r="H28" s="45">
        <v>0.5</v>
      </c>
      <c r="I28" s="45"/>
      <c r="J28" s="45">
        <v>1</v>
      </c>
      <c r="K28" s="45">
        <v>66</v>
      </c>
      <c r="L28" s="88"/>
      <c r="M28" s="89"/>
      <c r="N28" s="90"/>
      <c r="O28" s="91"/>
      <c r="P28" s="92"/>
      <c r="Q28" s="93"/>
      <c r="R28" s="94"/>
      <c r="S28" s="95"/>
      <c r="T28" s="96"/>
      <c r="U28" s="97"/>
      <c r="V28" s="55">
        <f t="shared" si="1"/>
        <v>0</v>
      </c>
      <c r="W28" s="45">
        <f t="shared" si="10"/>
        <v>0</v>
      </c>
      <c r="X28" s="45">
        <f t="shared" si="6"/>
        <v>0</v>
      </c>
      <c r="Y28" s="45">
        <f t="shared" si="4"/>
        <v>0</v>
      </c>
    </row>
    <row r="29" spans="1:25" s="4" customFormat="1" ht="30" customHeight="1">
      <c r="A29" s="4" t="s">
        <v>184</v>
      </c>
      <c r="B29" s="46" t="s">
        <v>19</v>
      </c>
      <c r="D29" s="46" t="s">
        <v>24</v>
      </c>
      <c r="E29" s="46">
        <v>145</v>
      </c>
      <c r="F29" s="46">
        <v>125.5</v>
      </c>
      <c r="G29" s="46">
        <v>46</v>
      </c>
      <c r="H29" s="46">
        <v>17.100000000000001</v>
      </c>
      <c r="I29" s="46">
        <v>20</v>
      </c>
      <c r="J29" s="46">
        <v>1</v>
      </c>
      <c r="K29" s="44">
        <v>392</v>
      </c>
      <c r="L29" s="87"/>
      <c r="M29" s="78"/>
      <c r="N29" s="79"/>
      <c r="O29" s="80"/>
      <c r="P29" s="81"/>
      <c r="Q29" s="82"/>
      <c r="R29" s="83"/>
      <c r="S29" s="84"/>
      <c r="T29" s="85"/>
      <c r="U29" s="86"/>
      <c r="V29" s="54">
        <f>SUM(L29:U29)</f>
        <v>0</v>
      </c>
      <c r="W29" s="46">
        <f>SUM(V29*J29)</f>
        <v>0</v>
      </c>
      <c r="X29" s="46">
        <f>SUM(V29*K29)</f>
        <v>0</v>
      </c>
      <c r="Y29" s="46">
        <f t="shared" si="4"/>
        <v>0</v>
      </c>
    </row>
    <row r="30" spans="1:25" s="4" customFormat="1" ht="30" customHeight="1">
      <c r="A30" s="4" t="s">
        <v>185</v>
      </c>
      <c r="B30" s="46" t="s">
        <v>20</v>
      </c>
      <c r="D30" s="46" t="s">
        <v>26</v>
      </c>
      <c r="E30" s="46">
        <v>100</v>
      </c>
      <c r="F30" s="46">
        <v>86.5</v>
      </c>
      <c r="G30" s="46">
        <v>32</v>
      </c>
      <c r="H30" s="46">
        <v>8.1999999999999993</v>
      </c>
      <c r="I30" s="46">
        <v>15</v>
      </c>
      <c r="J30" s="46">
        <v>1</v>
      </c>
      <c r="K30" s="44">
        <v>214</v>
      </c>
      <c r="L30" s="87"/>
      <c r="M30" s="78"/>
      <c r="N30" s="79"/>
      <c r="O30" s="80"/>
      <c r="P30" s="81"/>
      <c r="Q30" s="82"/>
      <c r="R30" s="83"/>
      <c r="S30" s="84"/>
      <c r="T30" s="85"/>
      <c r="U30" s="86"/>
      <c r="V30" s="54">
        <f>SUM(L30:U30)</f>
        <v>0</v>
      </c>
      <c r="W30" s="46">
        <f>SUM(V30*J30)</f>
        <v>0</v>
      </c>
      <c r="X30" s="46">
        <f t="shared" ref="X30:X59" si="14">SUM(V30*K30)</f>
        <v>0</v>
      </c>
      <c r="Y30" s="46">
        <f t="shared" si="4"/>
        <v>0</v>
      </c>
    </row>
    <row r="31" spans="1:25" s="4" customFormat="1" ht="30" customHeight="1">
      <c r="A31" s="4" t="s">
        <v>186</v>
      </c>
      <c r="B31" s="46" t="s">
        <v>21</v>
      </c>
      <c r="D31" s="46" t="s">
        <v>27</v>
      </c>
      <c r="E31" s="46">
        <v>70</v>
      </c>
      <c r="F31" s="46">
        <v>60.5</v>
      </c>
      <c r="G31" s="46">
        <v>22</v>
      </c>
      <c r="H31" s="46">
        <v>4</v>
      </c>
      <c r="I31" s="46">
        <v>9</v>
      </c>
      <c r="J31" s="46">
        <v>1</v>
      </c>
      <c r="K31" s="44">
        <v>130</v>
      </c>
      <c r="L31" s="87"/>
      <c r="M31" s="78"/>
      <c r="N31" s="79"/>
      <c r="O31" s="80"/>
      <c r="P31" s="81"/>
      <c r="Q31" s="82"/>
      <c r="R31" s="83"/>
      <c r="S31" s="84"/>
      <c r="T31" s="85"/>
      <c r="U31" s="86"/>
      <c r="V31" s="54">
        <f t="shared" si="1"/>
        <v>0</v>
      </c>
      <c r="W31" s="46">
        <f t="shared" si="10"/>
        <v>0</v>
      </c>
      <c r="X31" s="46">
        <f t="shared" si="14"/>
        <v>0</v>
      </c>
      <c r="Y31" s="46">
        <f t="shared" si="4"/>
        <v>0</v>
      </c>
    </row>
    <row r="32" spans="1:25" s="4" customFormat="1" ht="30" customHeight="1">
      <c r="A32" s="4" t="s">
        <v>187</v>
      </c>
      <c r="B32" s="46" t="s">
        <v>22</v>
      </c>
      <c r="D32" s="46" t="s">
        <v>27</v>
      </c>
      <c r="E32" s="46">
        <v>50</v>
      </c>
      <c r="F32" s="46">
        <v>43</v>
      </c>
      <c r="G32" s="46">
        <v>16</v>
      </c>
      <c r="H32" s="46">
        <v>2</v>
      </c>
      <c r="I32" s="46">
        <v>3</v>
      </c>
      <c r="J32" s="46">
        <v>1</v>
      </c>
      <c r="K32" s="44">
        <v>90</v>
      </c>
      <c r="L32" s="87"/>
      <c r="M32" s="78"/>
      <c r="N32" s="79"/>
      <c r="O32" s="80"/>
      <c r="P32" s="81"/>
      <c r="Q32" s="82"/>
      <c r="R32" s="83"/>
      <c r="S32" s="84"/>
      <c r="T32" s="85"/>
      <c r="U32" s="86"/>
      <c r="V32" s="54">
        <f t="shared" si="1"/>
        <v>0</v>
      </c>
      <c r="W32" s="46">
        <f>SUM(V32*J32)</f>
        <v>0</v>
      </c>
      <c r="X32" s="46">
        <f t="shared" si="14"/>
        <v>0</v>
      </c>
      <c r="Y32" s="46">
        <f t="shared" si="4"/>
        <v>0</v>
      </c>
    </row>
    <row r="33" spans="1:25" s="4" customFormat="1" ht="30" customHeight="1">
      <c r="A33" s="2" t="s">
        <v>188</v>
      </c>
      <c r="B33" s="45" t="s">
        <v>23</v>
      </c>
      <c r="C33" s="2"/>
      <c r="D33" s="45" t="s">
        <v>28</v>
      </c>
      <c r="E33" s="45">
        <v>30</v>
      </c>
      <c r="F33" s="45">
        <v>26</v>
      </c>
      <c r="G33" s="45">
        <v>9.5</v>
      </c>
      <c r="H33" s="45">
        <v>0.8</v>
      </c>
      <c r="I33" s="45"/>
      <c r="J33" s="45">
        <v>1</v>
      </c>
      <c r="K33" s="45">
        <v>66</v>
      </c>
      <c r="L33" s="88"/>
      <c r="M33" s="89"/>
      <c r="N33" s="90"/>
      <c r="O33" s="91"/>
      <c r="P33" s="92"/>
      <c r="Q33" s="93"/>
      <c r="R33" s="94"/>
      <c r="S33" s="95"/>
      <c r="T33" s="96"/>
      <c r="U33" s="97"/>
      <c r="V33" s="55">
        <f t="shared" ref="V33:V37" si="15">SUM(L33:U33)</f>
        <v>0</v>
      </c>
      <c r="W33" s="45">
        <f t="shared" ref="W33:W59" si="16">SUM(V33*J33)</f>
        <v>0</v>
      </c>
      <c r="X33" s="45">
        <f t="shared" si="14"/>
        <v>0</v>
      </c>
      <c r="Y33" s="45">
        <f t="shared" si="4"/>
        <v>0</v>
      </c>
    </row>
    <row r="34" spans="1:25" s="4" customFormat="1" ht="35.1" customHeight="1">
      <c r="A34" s="4" t="s">
        <v>189</v>
      </c>
      <c r="B34" s="46" t="s">
        <v>29</v>
      </c>
      <c r="D34" s="46" t="s">
        <v>24</v>
      </c>
      <c r="E34" s="46">
        <v>145</v>
      </c>
      <c r="F34" s="46">
        <v>53</v>
      </c>
      <c r="G34" s="46">
        <v>16</v>
      </c>
      <c r="H34" s="46">
        <v>5.9</v>
      </c>
      <c r="I34" s="46">
        <v>7</v>
      </c>
      <c r="J34" s="46">
        <v>1</v>
      </c>
      <c r="K34" s="13">
        <v>275</v>
      </c>
      <c r="L34" s="87"/>
      <c r="M34" s="78"/>
      <c r="N34" s="79"/>
      <c r="O34" s="80"/>
      <c r="P34" s="81"/>
      <c r="Q34" s="82"/>
      <c r="R34" s="83"/>
      <c r="S34" s="84"/>
      <c r="T34" s="85"/>
      <c r="U34" s="86"/>
      <c r="V34" s="54">
        <f t="shared" si="15"/>
        <v>0</v>
      </c>
      <c r="W34" s="46">
        <f t="shared" si="16"/>
        <v>0</v>
      </c>
      <c r="X34" s="46">
        <f t="shared" si="14"/>
        <v>0</v>
      </c>
      <c r="Y34" s="46">
        <f t="shared" si="4"/>
        <v>0</v>
      </c>
    </row>
    <row r="35" spans="1:25" s="4" customFormat="1" ht="35.1" customHeight="1">
      <c r="A35" s="4" t="s">
        <v>190</v>
      </c>
      <c r="B35" s="46" t="s">
        <v>30</v>
      </c>
      <c r="D35" s="46" t="s">
        <v>26</v>
      </c>
      <c r="E35" s="46">
        <v>100</v>
      </c>
      <c r="F35" s="46">
        <v>36</v>
      </c>
      <c r="G35" s="46">
        <v>11</v>
      </c>
      <c r="H35" s="46">
        <v>2.8</v>
      </c>
      <c r="I35" s="46">
        <v>5</v>
      </c>
      <c r="J35" s="46">
        <v>1</v>
      </c>
      <c r="K35" s="13">
        <v>135</v>
      </c>
      <c r="L35" s="87"/>
      <c r="M35" s="78"/>
      <c r="N35" s="79"/>
      <c r="O35" s="80"/>
      <c r="P35" s="81"/>
      <c r="Q35" s="82"/>
      <c r="R35" s="83"/>
      <c r="S35" s="84"/>
      <c r="T35" s="85"/>
      <c r="U35" s="86"/>
      <c r="V35" s="54">
        <f>SUM(L35:U35)</f>
        <v>0</v>
      </c>
      <c r="W35" s="46">
        <f t="shared" si="16"/>
        <v>0</v>
      </c>
      <c r="X35" s="46">
        <f t="shared" si="14"/>
        <v>0</v>
      </c>
      <c r="Y35" s="46">
        <f t="shared" si="4"/>
        <v>0</v>
      </c>
    </row>
    <row r="36" spans="1:25" s="4" customFormat="1" ht="35.1" customHeight="1">
      <c r="A36" s="2" t="s">
        <v>191</v>
      </c>
      <c r="B36" s="45" t="s">
        <v>31</v>
      </c>
      <c r="C36" s="2"/>
      <c r="D36" s="45" t="s">
        <v>27</v>
      </c>
      <c r="E36" s="45">
        <v>60</v>
      </c>
      <c r="F36" s="45">
        <v>22</v>
      </c>
      <c r="G36" s="45">
        <v>6.5</v>
      </c>
      <c r="H36" s="45">
        <v>1</v>
      </c>
      <c r="I36" s="45">
        <v>3</v>
      </c>
      <c r="J36" s="45">
        <v>1</v>
      </c>
      <c r="K36" s="26">
        <v>80</v>
      </c>
      <c r="L36" s="88"/>
      <c r="M36" s="89"/>
      <c r="N36" s="90"/>
      <c r="O36" s="91"/>
      <c r="P36" s="92"/>
      <c r="Q36" s="93"/>
      <c r="R36" s="94"/>
      <c r="S36" s="95"/>
      <c r="T36" s="96"/>
      <c r="U36" s="97"/>
      <c r="V36" s="55">
        <f t="shared" si="15"/>
        <v>0</v>
      </c>
      <c r="W36" s="45">
        <f t="shared" si="16"/>
        <v>0</v>
      </c>
      <c r="X36" s="45">
        <f t="shared" si="14"/>
        <v>0</v>
      </c>
      <c r="Y36" s="45">
        <f t="shared" si="4"/>
        <v>0</v>
      </c>
    </row>
    <row r="37" spans="1:25" s="4" customFormat="1" ht="38.1" customHeight="1">
      <c r="A37" s="4" t="s">
        <v>192</v>
      </c>
      <c r="B37" s="46" t="s">
        <v>32</v>
      </c>
      <c r="D37" s="46" t="s">
        <v>24</v>
      </c>
      <c r="E37" s="46">
        <v>145</v>
      </c>
      <c r="F37" s="46">
        <v>60</v>
      </c>
      <c r="G37" s="46">
        <v>20</v>
      </c>
      <c r="H37" s="46">
        <v>7</v>
      </c>
      <c r="I37" s="46">
        <v>10</v>
      </c>
      <c r="J37" s="46">
        <v>1</v>
      </c>
      <c r="K37" s="13">
        <v>285</v>
      </c>
      <c r="L37" s="87"/>
      <c r="M37" s="78"/>
      <c r="N37" s="79"/>
      <c r="O37" s="80"/>
      <c r="P37" s="81"/>
      <c r="Q37" s="82"/>
      <c r="R37" s="83"/>
      <c r="S37" s="84"/>
      <c r="T37" s="85"/>
      <c r="U37" s="86"/>
      <c r="V37" s="54">
        <f t="shared" si="15"/>
        <v>0</v>
      </c>
      <c r="W37" s="46">
        <f t="shared" si="16"/>
        <v>0</v>
      </c>
      <c r="X37" s="46">
        <f t="shared" si="14"/>
        <v>0</v>
      </c>
      <c r="Y37" s="46">
        <f t="shared" si="4"/>
        <v>0</v>
      </c>
    </row>
    <row r="38" spans="1:25" s="4" customFormat="1" ht="38.1" customHeight="1">
      <c r="A38" s="4" t="s">
        <v>193</v>
      </c>
      <c r="B38" s="46" t="s">
        <v>33</v>
      </c>
      <c r="D38" s="46" t="s">
        <v>26</v>
      </c>
      <c r="E38" s="46">
        <v>100</v>
      </c>
      <c r="F38" s="46">
        <v>41</v>
      </c>
      <c r="G38" s="46">
        <v>14</v>
      </c>
      <c r="H38" s="46">
        <v>3.4</v>
      </c>
      <c r="I38" s="46">
        <v>8</v>
      </c>
      <c r="J38" s="46">
        <v>1</v>
      </c>
      <c r="K38" s="13">
        <v>149</v>
      </c>
      <c r="L38" s="87"/>
      <c r="M38" s="78"/>
      <c r="N38" s="79"/>
      <c r="O38" s="80"/>
      <c r="P38" s="81"/>
      <c r="Q38" s="82"/>
      <c r="R38" s="83"/>
      <c r="S38" s="84"/>
      <c r="T38" s="85"/>
      <c r="U38" s="86"/>
      <c r="V38" s="54">
        <f>SUM(L38:U38)</f>
        <v>0</v>
      </c>
      <c r="W38" s="46">
        <f t="shared" si="16"/>
        <v>0</v>
      </c>
      <c r="X38" s="46">
        <f t="shared" si="14"/>
        <v>0</v>
      </c>
      <c r="Y38" s="46">
        <f t="shared" si="4"/>
        <v>0</v>
      </c>
    </row>
    <row r="39" spans="1:25" s="4" customFormat="1" ht="38.1" customHeight="1">
      <c r="A39" s="2" t="s">
        <v>194</v>
      </c>
      <c r="B39" s="45" t="s">
        <v>34</v>
      </c>
      <c r="C39" s="2"/>
      <c r="D39" s="45" t="s">
        <v>27</v>
      </c>
      <c r="E39" s="45">
        <v>70</v>
      </c>
      <c r="F39" s="45">
        <v>29</v>
      </c>
      <c r="G39" s="45">
        <v>10</v>
      </c>
      <c r="H39" s="45">
        <v>1.7</v>
      </c>
      <c r="I39" s="45">
        <v>6</v>
      </c>
      <c r="J39" s="45">
        <v>1</v>
      </c>
      <c r="K39" s="26">
        <v>89</v>
      </c>
      <c r="L39" s="88"/>
      <c r="M39" s="89"/>
      <c r="N39" s="90"/>
      <c r="O39" s="91"/>
      <c r="P39" s="92"/>
      <c r="Q39" s="93"/>
      <c r="R39" s="94"/>
      <c r="S39" s="95"/>
      <c r="T39" s="96"/>
      <c r="U39" s="97"/>
      <c r="V39" s="55">
        <f t="shared" ref="V39:V58" si="17">SUM(L39:U39)</f>
        <v>0</v>
      </c>
      <c r="W39" s="45">
        <f t="shared" si="16"/>
        <v>0</v>
      </c>
      <c r="X39" s="45">
        <f t="shared" si="14"/>
        <v>0</v>
      </c>
      <c r="Y39" s="45">
        <f t="shared" si="4"/>
        <v>0</v>
      </c>
    </row>
    <row r="40" spans="1:25" s="4" customFormat="1" ht="30" customHeight="1">
      <c r="A40" s="4" t="s">
        <v>195</v>
      </c>
      <c r="B40" s="46" t="s">
        <v>66</v>
      </c>
      <c r="D40" s="46" t="s">
        <v>24</v>
      </c>
      <c r="E40" s="46">
        <v>145</v>
      </c>
      <c r="F40" s="46">
        <v>105</v>
      </c>
      <c r="G40" s="46">
        <v>31</v>
      </c>
      <c r="H40" s="46">
        <v>12.8</v>
      </c>
      <c r="I40" s="46">
        <v>17</v>
      </c>
      <c r="J40" s="46">
        <v>1</v>
      </c>
      <c r="K40" s="46">
        <v>392</v>
      </c>
      <c r="L40" s="87"/>
      <c r="M40" s="78"/>
      <c r="N40" s="79"/>
      <c r="O40" s="80"/>
      <c r="P40" s="81"/>
      <c r="Q40" s="82"/>
      <c r="R40" s="83"/>
      <c r="S40" s="84"/>
      <c r="T40" s="85"/>
      <c r="U40" s="86"/>
      <c r="V40" s="54">
        <f t="shared" si="17"/>
        <v>0</v>
      </c>
      <c r="W40" s="46">
        <f t="shared" si="16"/>
        <v>0</v>
      </c>
      <c r="X40" s="46">
        <f t="shared" si="14"/>
        <v>0</v>
      </c>
      <c r="Y40" s="46">
        <f t="shared" si="4"/>
        <v>0</v>
      </c>
    </row>
    <row r="41" spans="1:25" s="4" customFormat="1" ht="30" customHeight="1">
      <c r="A41" s="4" t="s">
        <v>196</v>
      </c>
      <c r="B41" s="46" t="s">
        <v>67</v>
      </c>
      <c r="D41" s="46" t="s">
        <v>26</v>
      </c>
      <c r="E41" s="46">
        <v>100</v>
      </c>
      <c r="F41" s="46">
        <v>73</v>
      </c>
      <c r="G41" s="46">
        <v>22</v>
      </c>
      <c r="H41" s="46">
        <v>6.2</v>
      </c>
      <c r="I41" s="46">
        <v>8</v>
      </c>
      <c r="J41" s="46">
        <v>1</v>
      </c>
      <c r="K41" s="46">
        <v>214</v>
      </c>
      <c r="L41" s="87"/>
      <c r="M41" s="78"/>
      <c r="N41" s="79"/>
      <c r="O41" s="80"/>
      <c r="P41" s="81"/>
      <c r="Q41" s="82"/>
      <c r="R41" s="83"/>
      <c r="S41" s="84"/>
      <c r="T41" s="85"/>
      <c r="U41" s="86"/>
      <c r="V41" s="54">
        <f t="shared" si="17"/>
        <v>0</v>
      </c>
      <c r="W41" s="46">
        <f t="shared" si="16"/>
        <v>0</v>
      </c>
      <c r="X41" s="46">
        <f t="shared" si="14"/>
        <v>0</v>
      </c>
      <c r="Y41" s="46">
        <f t="shared" si="4"/>
        <v>0</v>
      </c>
    </row>
    <row r="42" spans="1:25" s="4" customFormat="1" ht="30" customHeight="1">
      <c r="A42" s="4" t="s">
        <v>197</v>
      </c>
      <c r="B42" s="46" t="s">
        <v>68</v>
      </c>
      <c r="D42" s="46" t="s">
        <v>26</v>
      </c>
      <c r="E42" s="46">
        <v>70</v>
      </c>
      <c r="F42" s="46">
        <v>51</v>
      </c>
      <c r="G42" s="46">
        <v>15</v>
      </c>
      <c r="H42" s="46">
        <v>3</v>
      </c>
      <c r="I42" s="46">
        <v>4</v>
      </c>
      <c r="J42" s="46">
        <v>1</v>
      </c>
      <c r="K42" s="46">
        <v>130</v>
      </c>
      <c r="L42" s="87"/>
      <c r="M42" s="78"/>
      <c r="N42" s="79"/>
      <c r="O42" s="80"/>
      <c r="P42" s="81"/>
      <c r="Q42" s="82"/>
      <c r="R42" s="83"/>
      <c r="S42" s="84"/>
      <c r="T42" s="85"/>
      <c r="U42" s="86"/>
      <c r="V42" s="54">
        <f t="shared" si="17"/>
        <v>0</v>
      </c>
      <c r="W42" s="46">
        <f t="shared" si="16"/>
        <v>0</v>
      </c>
      <c r="X42" s="46">
        <f t="shared" si="14"/>
        <v>0</v>
      </c>
      <c r="Y42" s="46">
        <f t="shared" si="4"/>
        <v>0</v>
      </c>
    </row>
    <row r="43" spans="1:25" s="4" customFormat="1" ht="30" customHeight="1">
      <c r="A43" s="4" t="s">
        <v>198</v>
      </c>
      <c r="B43" s="46" t="s">
        <v>69</v>
      </c>
      <c r="D43" s="46" t="s">
        <v>27</v>
      </c>
      <c r="E43" s="46">
        <v>50</v>
      </c>
      <c r="F43" s="46">
        <v>36</v>
      </c>
      <c r="G43" s="46">
        <v>11</v>
      </c>
      <c r="H43" s="46">
        <v>1.5</v>
      </c>
      <c r="I43" s="46">
        <v>2</v>
      </c>
      <c r="J43" s="46">
        <v>1</v>
      </c>
      <c r="K43" s="46">
        <v>90</v>
      </c>
      <c r="L43" s="87"/>
      <c r="M43" s="78"/>
      <c r="N43" s="79"/>
      <c r="O43" s="80"/>
      <c r="P43" s="81"/>
      <c r="Q43" s="82"/>
      <c r="R43" s="83"/>
      <c r="S43" s="84"/>
      <c r="T43" s="85"/>
      <c r="U43" s="86"/>
      <c r="V43" s="54">
        <f t="shared" si="17"/>
        <v>0</v>
      </c>
      <c r="W43" s="46">
        <f t="shared" si="16"/>
        <v>0</v>
      </c>
      <c r="X43" s="46">
        <f t="shared" si="14"/>
        <v>0</v>
      </c>
      <c r="Y43" s="46">
        <f t="shared" si="4"/>
        <v>0</v>
      </c>
    </row>
    <row r="44" spans="1:25" s="4" customFormat="1" ht="30" customHeight="1">
      <c r="A44" s="2" t="s">
        <v>199</v>
      </c>
      <c r="B44" s="45" t="s">
        <v>70</v>
      </c>
      <c r="C44" s="2"/>
      <c r="D44" s="45" t="s">
        <v>28</v>
      </c>
      <c r="E44" s="45">
        <v>30</v>
      </c>
      <c r="F44" s="45">
        <v>22</v>
      </c>
      <c r="G44" s="45">
        <v>6</v>
      </c>
      <c r="H44" s="45">
        <v>0.5</v>
      </c>
      <c r="I44" s="45"/>
      <c r="J44" s="45">
        <v>1</v>
      </c>
      <c r="K44" s="45">
        <v>66</v>
      </c>
      <c r="L44" s="88"/>
      <c r="M44" s="89"/>
      <c r="N44" s="90"/>
      <c r="O44" s="91"/>
      <c r="P44" s="92"/>
      <c r="Q44" s="93"/>
      <c r="R44" s="94"/>
      <c r="S44" s="95"/>
      <c r="T44" s="96"/>
      <c r="U44" s="97"/>
      <c r="V44" s="55">
        <f t="shared" si="17"/>
        <v>0</v>
      </c>
      <c r="W44" s="45">
        <f t="shared" si="16"/>
        <v>0</v>
      </c>
      <c r="X44" s="45">
        <f t="shared" si="14"/>
        <v>0</v>
      </c>
      <c r="Y44" s="45">
        <f t="shared" si="4"/>
        <v>0</v>
      </c>
    </row>
    <row r="45" spans="1:25" s="4" customFormat="1" ht="38.1" customHeight="1">
      <c r="A45" s="4" t="s">
        <v>200</v>
      </c>
      <c r="B45" s="46" t="s">
        <v>62</v>
      </c>
      <c r="D45" s="46" t="s">
        <v>26</v>
      </c>
      <c r="E45" s="46">
        <v>100</v>
      </c>
      <c r="F45" s="46">
        <v>60</v>
      </c>
      <c r="G45" s="46">
        <v>12</v>
      </c>
      <c r="H45" s="46">
        <v>6.9</v>
      </c>
      <c r="I45" s="46">
        <v>9</v>
      </c>
      <c r="J45" s="46">
        <v>1</v>
      </c>
      <c r="K45" s="46">
        <v>280</v>
      </c>
      <c r="L45" s="87"/>
      <c r="M45" s="78"/>
      <c r="N45" s="79"/>
      <c r="O45" s="80"/>
      <c r="P45" s="81"/>
      <c r="Q45" s="82"/>
      <c r="R45" s="83"/>
      <c r="S45" s="84"/>
      <c r="T45" s="85"/>
      <c r="U45" s="86"/>
      <c r="V45" s="54">
        <f t="shared" si="17"/>
        <v>0</v>
      </c>
      <c r="W45" s="46">
        <f t="shared" si="16"/>
        <v>0</v>
      </c>
      <c r="X45" s="46">
        <f t="shared" si="14"/>
        <v>0</v>
      </c>
      <c r="Y45" s="46">
        <f t="shared" si="4"/>
        <v>0</v>
      </c>
    </row>
    <row r="46" spans="1:25" s="4" customFormat="1" ht="38.1" customHeight="1">
      <c r="A46" s="2" t="s">
        <v>201</v>
      </c>
      <c r="B46" s="45" t="s">
        <v>63</v>
      </c>
      <c r="C46" s="2"/>
      <c r="D46" s="45" t="s">
        <v>26</v>
      </c>
      <c r="E46" s="45">
        <v>75</v>
      </c>
      <c r="F46" s="45">
        <v>45</v>
      </c>
      <c r="G46" s="45">
        <v>9</v>
      </c>
      <c r="H46" s="45">
        <v>3.9</v>
      </c>
      <c r="I46" s="45">
        <v>5</v>
      </c>
      <c r="J46" s="45">
        <v>1</v>
      </c>
      <c r="K46" s="45">
        <v>189</v>
      </c>
      <c r="L46" s="88"/>
      <c r="M46" s="89"/>
      <c r="N46" s="90"/>
      <c r="O46" s="91"/>
      <c r="P46" s="92"/>
      <c r="Q46" s="93"/>
      <c r="R46" s="94"/>
      <c r="S46" s="95"/>
      <c r="T46" s="96"/>
      <c r="U46" s="97"/>
      <c r="V46" s="55">
        <f t="shared" si="17"/>
        <v>0</v>
      </c>
      <c r="W46" s="45">
        <f t="shared" si="16"/>
        <v>0</v>
      </c>
      <c r="X46" s="45">
        <f t="shared" si="14"/>
        <v>0</v>
      </c>
      <c r="Y46" s="45">
        <f t="shared" si="4"/>
        <v>0</v>
      </c>
    </row>
    <row r="47" spans="1:25" s="4" customFormat="1" ht="35.1" customHeight="1">
      <c r="A47" s="4" t="s">
        <v>202</v>
      </c>
      <c r="B47" s="46" t="s">
        <v>49</v>
      </c>
      <c r="D47" s="46" t="s">
        <v>24</v>
      </c>
      <c r="E47" s="46">
        <v>150</v>
      </c>
      <c r="F47" s="46">
        <v>19.5</v>
      </c>
      <c r="G47" s="46">
        <v>16</v>
      </c>
      <c r="H47" s="46">
        <v>5.25</v>
      </c>
      <c r="I47" s="46"/>
      <c r="J47" s="46">
        <v>1</v>
      </c>
      <c r="K47" s="13">
        <v>238</v>
      </c>
      <c r="L47" s="87"/>
      <c r="M47" s="78"/>
      <c r="N47" s="79"/>
      <c r="O47" s="80"/>
      <c r="P47" s="81"/>
      <c r="Q47" s="82"/>
      <c r="R47" s="83"/>
      <c r="S47" s="84"/>
      <c r="T47" s="85"/>
      <c r="U47" s="86"/>
      <c r="V47" s="54">
        <f t="shared" si="17"/>
        <v>0</v>
      </c>
      <c r="W47" s="46">
        <f t="shared" si="16"/>
        <v>0</v>
      </c>
      <c r="X47" s="46">
        <f t="shared" si="14"/>
        <v>0</v>
      </c>
      <c r="Y47" s="46">
        <f t="shared" si="4"/>
        <v>0</v>
      </c>
    </row>
    <row r="48" spans="1:25" s="4" customFormat="1" ht="35.1" customHeight="1">
      <c r="A48" s="4" t="s">
        <v>203</v>
      </c>
      <c r="B48" s="46" t="s">
        <v>50</v>
      </c>
      <c r="D48" s="46" t="s">
        <v>26</v>
      </c>
      <c r="E48" s="46">
        <v>110</v>
      </c>
      <c r="F48" s="46">
        <v>19.5</v>
      </c>
      <c r="G48" s="46">
        <v>16</v>
      </c>
      <c r="H48" s="46">
        <v>4</v>
      </c>
      <c r="I48" s="46"/>
      <c r="J48" s="46">
        <v>1</v>
      </c>
      <c r="K48" s="13">
        <v>195</v>
      </c>
      <c r="L48" s="87"/>
      <c r="M48" s="78"/>
      <c r="N48" s="79"/>
      <c r="O48" s="80"/>
      <c r="P48" s="81"/>
      <c r="Q48" s="82"/>
      <c r="R48" s="83"/>
      <c r="S48" s="84"/>
      <c r="T48" s="85"/>
      <c r="U48" s="86"/>
      <c r="V48" s="54">
        <f t="shared" si="17"/>
        <v>0</v>
      </c>
      <c r="W48" s="46">
        <f t="shared" si="16"/>
        <v>0</v>
      </c>
      <c r="X48" s="46">
        <f t="shared" si="14"/>
        <v>0</v>
      </c>
      <c r="Y48" s="46">
        <f t="shared" si="4"/>
        <v>0</v>
      </c>
    </row>
    <row r="49" spans="1:25" s="4" customFormat="1" ht="35.1" customHeight="1">
      <c r="A49" s="4" t="s">
        <v>204</v>
      </c>
      <c r="B49" s="46" t="s">
        <v>51</v>
      </c>
      <c r="D49" s="46" t="s">
        <v>27</v>
      </c>
      <c r="E49" s="46">
        <v>80</v>
      </c>
      <c r="F49" s="46">
        <v>19.5</v>
      </c>
      <c r="G49" s="46">
        <v>16</v>
      </c>
      <c r="H49" s="46">
        <v>3</v>
      </c>
      <c r="I49" s="46"/>
      <c r="J49" s="46">
        <v>1</v>
      </c>
      <c r="K49" s="13">
        <v>163</v>
      </c>
      <c r="L49" s="87"/>
      <c r="M49" s="78"/>
      <c r="N49" s="79"/>
      <c r="O49" s="80"/>
      <c r="P49" s="81"/>
      <c r="Q49" s="82"/>
      <c r="R49" s="83"/>
      <c r="S49" s="84"/>
      <c r="T49" s="85"/>
      <c r="U49" s="86"/>
      <c r="V49" s="54">
        <f t="shared" si="17"/>
        <v>0</v>
      </c>
      <c r="W49" s="46">
        <f t="shared" si="16"/>
        <v>0</v>
      </c>
      <c r="X49" s="46">
        <f t="shared" si="14"/>
        <v>0</v>
      </c>
      <c r="Y49" s="46">
        <f t="shared" si="4"/>
        <v>0</v>
      </c>
    </row>
    <row r="50" spans="1:25" s="4" customFormat="1" ht="35.1" customHeight="1">
      <c r="A50" s="2" t="s">
        <v>205</v>
      </c>
      <c r="B50" s="45" t="s">
        <v>52</v>
      </c>
      <c r="C50" s="2"/>
      <c r="D50" s="45" t="s">
        <v>27</v>
      </c>
      <c r="E50" s="45">
        <v>60</v>
      </c>
      <c r="F50" s="45">
        <v>19.5</v>
      </c>
      <c r="G50" s="45">
        <v>16</v>
      </c>
      <c r="H50" s="45">
        <v>2.5</v>
      </c>
      <c r="I50" s="45"/>
      <c r="J50" s="45">
        <v>1</v>
      </c>
      <c r="K50" s="26">
        <v>147</v>
      </c>
      <c r="L50" s="88"/>
      <c r="M50" s="89"/>
      <c r="N50" s="90"/>
      <c r="O50" s="91"/>
      <c r="P50" s="92"/>
      <c r="Q50" s="93"/>
      <c r="R50" s="94"/>
      <c r="S50" s="95"/>
      <c r="T50" s="96"/>
      <c r="U50" s="97"/>
      <c r="V50" s="55">
        <f t="shared" si="17"/>
        <v>0</v>
      </c>
      <c r="W50" s="45">
        <f t="shared" si="16"/>
        <v>0</v>
      </c>
      <c r="X50" s="45">
        <f t="shared" si="14"/>
        <v>0</v>
      </c>
      <c r="Y50" s="45">
        <f t="shared" si="4"/>
        <v>0</v>
      </c>
    </row>
    <row r="51" spans="1:25" s="4" customFormat="1" ht="51.95" customHeight="1">
      <c r="A51" s="4" t="s">
        <v>206</v>
      </c>
      <c r="B51" s="46" t="s">
        <v>64</v>
      </c>
      <c r="D51" s="46" t="s">
        <v>26</v>
      </c>
      <c r="E51" s="46">
        <v>100</v>
      </c>
      <c r="F51" s="46">
        <v>20</v>
      </c>
      <c r="G51" s="46">
        <v>23</v>
      </c>
      <c r="H51" s="46">
        <v>6</v>
      </c>
      <c r="I51" s="46"/>
      <c r="J51" s="46">
        <v>1</v>
      </c>
      <c r="K51" s="13">
        <v>195</v>
      </c>
      <c r="L51" s="87"/>
      <c r="M51" s="78"/>
      <c r="N51" s="79"/>
      <c r="O51" s="80"/>
      <c r="P51" s="81"/>
      <c r="Q51" s="82"/>
      <c r="R51" s="83"/>
      <c r="S51" s="84"/>
      <c r="T51" s="85"/>
      <c r="U51" s="86"/>
      <c r="V51" s="54">
        <f t="shared" si="17"/>
        <v>0</v>
      </c>
      <c r="W51" s="46">
        <f t="shared" si="16"/>
        <v>0</v>
      </c>
      <c r="X51" s="46">
        <f t="shared" si="14"/>
        <v>0</v>
      </c>
      <c r="Y51" s="46">
        <f t="shared" si="4"/>
        <v>0</v>
      </c>
    </row>
    <row r="52" spans="1:25" s="4" customFormat="1" ht="51.95" customHeight="1">
      <c r="A52" s="2" t="s">
        <v>207</v>
      </c>
      <c r="B52" s="45" t="s">
        <v>65</v>
      </c>
      <c r="C52" s="2"/>
      <c r="D52" s="45" t="s">
        <v>26</v>
      </c>
      <c r="E52" s="45">
        <v>100</v>
      </c>
      <c r="F52" s="45">
        <v>20</v>
      </c>
      <c r="G52" s="45">
        <v>11.5</v>
      </c>
      <c r="H52" s="45">
        <v>3.9</v>
      </c>
      <c r="I52" s="45"/>
      <c r="J52" s="45">
        <v>1</v>
      </c>
      <c r="K52" s="26">
        <v>147</v>
      </c>
      <c r="L52" s="88"/>
      <c r="M52" s="89"/>
      <c r="N52" s="90"/>
      <c r="O52" s="91"/>
      <c r="P52" s="92"/>
      <c r="Q52" s="93"/>
      <c r="R52" s="94"/>
      <c r="S52" s="95"/>
      <c r="T52" s="96"/>
      <c r="U52" s="97"/>
      <c r="V52" s="55">
        <f t="shared" si="17"/>
        <v>0</v>
      </c>
      <c r="W52" s="45">
        <f t="shared" si="16"/>
        <v>0</v>
      </c>
      <c r="X52" s="45">
        <f t="shared" si="14"/>
        <v>0</v>
      </c>
      <c r="Y52" s="45">
        <f t="shared" si="4"/>
        <v>0</v>
      </c>
    </row>
    <row r="53" spans="1:25" s="4" customFormat="1" ht="78.75" customHeight="1">
      <c r="A53" s="10" t="s">
        <v>208</v>
      </c>
      <c r="B53" s="27" t="s">
        <v>71</v>
      </c>
      <c r="C53" s="10"/>
      <c r="D53" s="27" t="s">
        <v>24</v>
      </c>
      <c r="E53" s="27">
        <v>90</v>
      </c>
      <c r="F53" s="27">
        <v>90</v>
      </c>
      <c r="G53" s="27">
        <v>45</v>
      </c>
      <c r="H53" s="27">
        <v>15.4</v>
      </c>
      <c r="I53" s="27">
        <v>11</v>
      </c>
      <c r="J53" s="27">
        <v>1</v>
      </c>
      <c r="K53" s="27">
        <v>610</v>
      </c>
      <c r="L53" s="98"/>
      <c r="M53" s="99"/>
      <c r="N53" s="100"/>
      <c r="O53" s="101"/>
      <c r="P53" s="102"/>
      <c r="Q53" s="103"/>
      <c r="R53" s="104"/>
      <c r="S53" s="105"/>
      <c r="T53" s="106"/>
      <c r="U53" s="107"/>
      <c r="V53" s="56">
        <f t="shared" si="17"/>
        <v>0</v>
      </c>
      <c r="W53" s="27">
        <f t="shared" si="16"/>
        <v>0</v>
      </c>
      <c r="X53" s="27">
        <f t="shared" si="14"/>
        <v>0</v>
      </c>
      <c r="Y53" s="45">
        <f t="shared" si="4"/>
        <v>0</v>
      </c>
    </row>
    <row r="54" spans="1:25" s="4" customFormat="1" ht="66.75" customHeight="1">
      <c r="A54" s="10" t="s">
        <v>209</v>
      </c>
      <c r="B54" s="27" t="s">
        <v>72</v>
      </c>
      <c r="C54" s="10"/>
      <c r="D54" s="27" t="s">
        <v>25</v>
      </c>
      <c r="E54" s="27">
        <v>180</v>
      </c>
      <c r="F54" s="27">
        <v>57</v>
      </c>
      <c r="G54" s="27">
        <v>33</v>
      </c>
      <c r="H54" s="27">
        <v>14.5</v>
      </c>
      <c r="I54" s="27">
        <v>15</v>
      </c>
      <c r="J54" s="27">
        <v>1</v>
      </c>
      <c r="K54" s="27">
        <v>580</v>
      </c>
      <c r="L54" s="98"/>
      <c r="M54" s="99"/>
      <c r="N54" s="100"/>
      <c r="O54" s="101"/>
      <c r="P54" s="102"/>
      <c r="Q54" s="103"/>
      <c r="R54" s="104"/>
      <c r="S54" s="105"/>
      <c r="T54" s="106"/>
      <c r="U54" s="107"/>
      <c r="V54" s="56">
        <f>SUM(L54:U54)</f>
        <v>0</v>
      </c>
      <c r="W54" s="27">
        <f t="shared" si="16"/>
        <v>0</v>
      </c>
      <c r="X54" s="27">
        <f t="shared" si="14"/>
        <v>0</v>
      </c>
      <c r="Y54" s="45">
        <f t="shared" si="4"/>
        <v>0</v>
      </c>
    </row>
    <row r="55" spans="1:25" s="4" customFormat="1" ht="30" customHeight="1">
      <c r="A55" s="4" t="s">
        <v>210</v>
      </c>
      <c r="B55" s="46" t="s">
        <v>73</v>
      </c>
      <c r="D55" s="46" t="s">
        <v>24</v>
      </c>
      <c r="E55" s="46">
        <v>150</v>
      </c>
      <c r="F55" s="46">
        <v>47</v>
      </c>
      <c r="G55" s="46">
        <v>14</v>
      </c>
      <c r="H55" s="46">
        <v>6.35</v>
      </c>
      <c r="I55" s="46">
        <v>7</v>
      </c>
      <c r="J55" s="46">
        <v>1</v>
      </c>
      <c r="K55" s="46">
        <v>367</v>
      </c>
      <c r="L55" s="87"/>
      <c r="M55" s="78"/>
      <c r="N55" s="79"/>
      <c r="O55" s="80"/>
      <c r="P55" s="81"/>
      <c r="Q55" s="82"/>
      <c r="R55" s="83"/>
      <c r="S55" s="84"/>
      <c r="T55" s="85"/>
      <c r="U55" s="86"/>
      <c r="V55" s="54">
        <f t="shared" si="17"/>
        <v>0</v>
      </c>
      <c r="W55" s="46">
        <f t="shared" si="16"/>
        <v>0</v>
      </c>
      <c r="X55" s="46">
        <f t="shared" si="14"/>
        <v>0</v>
      </c>
      <c r="Y55" s="46">
        <f t="shared" si="4"/>
        <v>0</v>
      </c>
    </row>
    <row r="56" spans="1:25" s="4" customFormat="1" ht="30" customHeight="1">
      <c r="A56" s="4" t="s">
        <v>211</v>
      </c>
      <c r="B56" s="46" t="s">
        <v>74</v>
      </c>
      <c r="D56" s="46" t="s">
        <v>77</v>
      </c>
      <c r="E56" s="46">
        <v>115</v>
      </c>
      <c r="F56" s="46">
        <v>36</v>
      </c>
      <c r="G56" s="46">
        <v>11</v>
      </c>
      <c r="H56" s="46">
        <v>3.75</v>
      </c>
      <c r="I56" s="46">
        <v>5</v>
      </c>
      <c r="J56" s="46">
        <v>1</v>
      </c>
      <c r="K56" s="46">
        <v>263</v>
      </c>
      <c r="L56" s="87"/>
      <c r="M56" s="78"/>
      <c r="N56" s="79"/>
      <c r="O56" s="80"/>
      <c r="P56" s="81"/>
      <c r="Q56" s="82"/>
      <c r="R56" s="83"/>
      <c r="S56" s="84"/>
      <c r="T56" s="85"/>
      <c r="U56" s="86"/>
      <c r="V56" s="54">
        <f t="shared" si="17"/>
        <v>0</v>
      </c>
      <c r="W56" s="46">
        <f t="shared" si="16"/>
        <v>0</v>
      </c>
      <c r="X56" s="46">
        <f t="shared" si="14"/>
        <v>0</v>
      </c>
      <c r="Y56" s="46">
        <f t="shared" si="4"/>
        <v>0</v>
      </c>
    </row>
    <row r="57" spans="1:25" s="4" customFormat="1" ht="30" customHeight="1">
      <c r="A57" s="2" t="s">
        <v>212</v>
      </c>
      <c r="B57" s="45" t="s">
        <v>75</v>
      </c>
      <c r="C57" s="2"/>
      <c r="D57" s="45" t="s">
        <v>27</v>
      </c>
      <c r="E57" s="45">
        <v>80</v>
      </c>
      <c r="F57" s="45">
        <v>25</v>
      </c>
      <c r="G57" s="45">
        <v>7</v>
      </c>
      <c r="H57" s="45">
        <v>1.75</v>
      </c>
      <c r="I57" s="45">
        <v>3</v>
      </c>
      <c r="J57" s="45">
        <v>1</v>
      </c>
      <c r="K57" s="45">
        <v>178</v>
      </c>
      <c r="L57" s="88"/>
      <c r="M57" s="89"/>
      <c r="N57" s="90"/>
      <c r="O57" s="91"/>
      <c r="P57" s="92"/>
      <c r="Q57" s="93"/>
      <c r="R57" s="94"/>
      <c r="S57" s="95"/>
      <c r="T57" s="96"/>
      <c r="U57" s="97"/>
      <c r="V57" s="55">
        <f t="shared" si="17"/>
        <v>0</v>
      </c>
      <c r="W57" s="45">
        <f t="shared" si="16"/>
        <v>0</v>
      </c>
      <c r="X57" s="45">
        <f t="shared" si="14"/>
        <v>0</v>
      </c>
      <c r="Y57" s="45">
        <f t="shared" si="4"/>
        <v>0</v>
      </c>
    </row>
    <row r="58" spans="1:25" s="4" customFormat="1" ht="30" customHeight="1">
      <c r="A58" s="122" t="s">
        <v>232</v>
      </c>
      <c r="B58" s="123" t="s">
        <v>227</v>
      </c>
      <c r="C58" s="122"/>
      <c r="D58" s="123" t="s">
        <v>25</v>
      </c>
      <c r="E58" s="123">
        <v>171</v>
      </c>
      <c r="F58" s="123">
        <v>76</v>
      </c>
      <c r="G58" s="123">
        <v>18</v>
      </c>
      <c r="H58" s="123">
        <v>11.5</v>
      </c>
      <c r="I58" s="123">
        <v>7</v>
      </c>
      <c r="J58" s="123">
        <v>1</v>
      </c>
      <c r="K58" s="124">
        <v>396</v>
      </c>
      <c r="L58" s="87"/>
      <c r="M58" s="78"/>
      <c r="N58" s="79"/>
      <c r="O58" s="80"/>
      <c r="P58" s="81"/>
      <c r="Q58" s="82"/>
      <c r="R58" s="83"/>
      <c r="S58" s="84"/>
      <c r="T58" s="85"/>
      <c r="U58" s="86"/>
      <c r="V58" s="54">
        <f t="shared" si="17"/>
        <v>0</v>
      </c>
      <c r="W58" s="46">
        <f t="shared" si="16"/>
        <v>0</v>
      </c>
      <c r="X58" s="46">
        <f t="shared" si="14"/>
        <v>0</v>
      </c>
      <c r="Y58" s="46">
        <f t="shared" si="4"/>
        <v>0</v>
      </c>
    </row>
    <row r="59" spans="1:25" s="4" customFormat="1" ht="30" customHeight="1">
      <c r="A59" s="4" t="s">
        <v>233</v>
      </c>
      <c r="B59" s="46" t="s">
        <v>228</v>
      </c>
      <c r="D59" s="46" t="s">
        <v>24</v>
      </c>
      <c r="E59" s="46">
        <v>130</v>
      </c>
      <c r="F59" s="46">
        <v>57</v>
      </c>
      <c r="G59" s="46">
        <v>13.5</v>
      </c>
      <c r="H59" s="46">
        <v>6.75</v>
      </c>
      <c r="I59" s="46">
        <v>5</v>
      </c>
      <c r="J59" s="46">
        <v>1</v>
      </c>
      <c r="K59" s="126">
        <v>263</v>
      </c>
      <c r="L59" s="125"/>
      <c r="M59" s="78"/>
      <c r="N59" s="79"/>
      <c r="O59" s="80"/>
      <c r="P59" s="81"/>
      <c r="Q59" s="82"/>
      <c r="R59" s="83"/>
      <c r="S59" s="84"/>
      <c r="T59" s="85"/>
      <c r="U59" s="128"/>
      <c r="V59" s="46">
        <f t="shared" ref="V59" si="18">SUM(L59:U59)</f>
        <v>0</v>
      </c>
      <c r="W59" s="46">
        <f t="shared" si="16"/>
        <v>0</v>
      </c>
      <c r="X59" s="46">
        <f t="shared" si="14"/>
        <v>0</v>
      </c>
      <c r="Y59" s="46">
        <f t="shared" si="4"/>
        <v>0</v>
      </c>
    </row>
    <row r="60" spans="1:25" s="4" customFormat="1" ht="30" customHeight="1">
      <c r="A60" s="2" t="s">
        <v>234</v>
      </c>
      <c r="B60" s="45" t="s">
        <v>229</v>
      </c>
      <c r="C60" s="2"/>
      <c r="D60" s="45" t="s">
        <v>27</v>
      </c>
      <c r="E60" s="45">
        <v>75</v>
      </c>
      <c r="F60" s="45">
        <v>32.5</v>
      </c>
      <c r="G60" s="45">
        <v>7.5</v>
      </c>
      <c r="H60" s="45">
        <v>2.25</v>
      </c>
      <c r="I60" s="45">
        <v>3</v>
      </c>
      <c r="J60" s="45">
        <v>1</v>
      </c>
      <c r="K60" s="127">
        <v>178</v>
      </c>
      <c r="L60" s="121"/>
      <c r="M60" s="89"/>
      <c r="N60" s="90"/>
      <c r="O60" s="91"/>
      <c r="P60" s="92"/>
      <c r="Q60" s="93"/>
      <c r="R60" s="94"/>
      <c r="S60" s="95"/>
      <c r="T60" s="96"/>
      <c r="U60" s="97"/>
      <c r="V60" s="55">
        <f t="shared" ref="V60" si="19">SUM(L60:U60)</f>
        <v>0</v>
      </c>
      <c r="W60" s="45">
        <f t="shared" ref="W60:W62" si="20">SUM(V60*J60)</f>
        <v>0</v>
      </c>
      <c r="X60" s="45">
        <f t="shared" ref="X60:X62" si="21">SUM(V60*K60)</f>
        <v>0</v>
      </c>
      <c r="Y60" s="45">
        <f t="shared" ref="Y60:Y71" si="22">SUM(V60*H60)</f>
        <v>0</v>
      </c>
    </row>
    <row r="61" spans="1:25" s="4" customFormat="1" ht="45" customHeight="1">
      <c r="A61" s="4" t="s">
        <v>235</v>
      </c>
      <c r="B61" s="46" t="s">
        <v>237</v>
      </c>
      <c r="D61" s="46" t="s">
        <v>24</v>
      </c>
      <c r="E61" s="46">
        <v>135</v>
      </c>
      <c r="F61" s="46">
        <v>85</v>
      </c>
      <c r="G61" s="46">
        <v>35.5</v>
      </c>
      <c r="H61" s="46">
        <v>13.8</v>
      </c>
      <c r="I61" s="46">
        <v>9</v>
      </c>
      <c r="J61" s="46">
        <v>1</v>
      </c>
      <c r="K61" s="46">
        <v>425</v>
      </c>
      <c r="L61" s="87"/>
      <c r="M61" s="78"/>
      <c r="N61" s="79"/>
      <c r="O61" s="80"/>
      <c r="P61" s="81"/>
      <c r="Q61" s="82"/>
      <c r="R61" s="83"/>
      <c r="S61" s="84"/>
      <c r="T61" s="85"/>
      <c r="U61" s="86"/>
      <c r="V61" s="54">
        <f t="shared" ref="V61:V62" si="23">SUM(L61:U61)</f>
        <v>0</v>
      </c>
      <c r="W61" s="46">
        <f t="shared" si="20"/>
        <v>0</v>
      </c>
      <c r="X61" s="46">
        <f t="shared" si="21"/>
        <v>0</v>
      </c>
      <c r="Y61" s="46">
        <f t="shared" si="22"/>
        <v>0</v>
      </c>
    </row>
    <row r="62" spans="1:25" s="4" customFormat="1" ht="45" customHeight="1">
      <c r="A62" s="2" t="s">
        <v>236</v>
      </c>
      <c r="B62" s="45" t="s">
        <v>238</v>
      </c>
      <c r="C62" s="2"/>
      <c r="D62" s="45" t="s">
        <v>27</v>
      </c>
      <c r="E62" s="45">
        <v>70.5</v>
      </c>
      <c r="F62" s="45">
        <v>44.5</v>
      </c>
      <c r="G62" s="45">
        <v>17</v>
      </c>
      <c r="H62" s="45">
        <v>3.75</v>
      </c>
      <c r="I62" s="45">
        <v>3</v>
      </c>
      <c r="J62" s="45">
        <v>1</v>
      </c>
      <c r="K62" s="45">
        <v>189</v>
      </c>
      <c r="L62" s="88"/>
      <c r="M62" s="89"/>
      <c r="N62" s="90"/>
      <c r="O62" s="91"/>
      <c r="P62" s="92"/>
      <c r="Q62" s="93"/>
      <c r="R62" s="94"/>
      <c r="S62" s="95"/>
      <c r="T62" s="96"/>
      <c r="U62" s="97"/>
      <c r="V62" s="55">
        <f t="shared" si="23"/>
        <v>0</v>
      </c>
      <c r="W62" s="45">
        <f t="shared" si="20"/>
        <v>0</v>
      </c>
      <c r="X62" s="45">
        <f t="shared" si="21"/>
        <v>0</v>
      </c>
      <c r="Y62" s="45">
        <f t="shared" si="22"/>
        <v>0</v>
      </c>
    </row>
    <row r="63" spans="1:25" s="4" customFormat="1" ht="30" customHeight="1">
      <c r="A63" s="4" t="s">
        <v>239</v>
      </c>
      <c r="B63" s="46" t="s">
        <v>278</v>
      </c>
      <c r="D63" s="44" t="s">
        <v>25</v>
      </c>
      <c r="E63" s="44">
        <v>150</v>
      </c>
      <c r="F63" s="44">
        <v>114</v>
      </c>
      <c r="G63" s="44">
        <v>12.5</v>
      </c>
      <c r="H63" s="44">
        <v>11</v>
      </c>
      <c r="I63" s="44">
        <v>24</v>
      </c>
      <c r="J63" s="44">
        <v>1</v>
      </c>
      <c r="K63" s="44">
        <v>392</v>
      </c>
      <c r="L63" s="87"/>
      <c r="M63" s="78"/>
      <c r="N63" s="79"/>
      <c r="O63" s="80"/>
      <c r="P63" s="81"/>
      <c r="Q63" s="82"/>
      <c r="R63" s="83"/>
      <c r="S63" s="84"/>
      <c r="T63" s="85"/>
      <c r="U63" s="86"/>
      <c r="V63" s="54">
        <f>SUM(L63:U63)</f>
        <v>0</v>
      </c>
      <c r="W63" s="46">
        <f>SUM(V63*J63)</f>
        <v>0</v>
      </c>
      <c r="X63" s="46">
        <f>SUM(V63*K63)</f>
        <v>0</v>
      </c>
      <c r="Y63" s="46">
        <f t="shared" si="22"/>
        <v>0</v>
      </c>
    </row>
    <row r="64" spans="1:25" s="4" customFormat="1" ht="30" customHeight="1">
      <c r="A64" s="4" t="s">
        <v>240</v>
      </c>
      <c r="B64" s="46" t="s">
        <v>279</v>
      </c>
      <c r="D64" s="44" t="s">
        <v>24</v>
      </c>
      <c r="E64" s="44">
        <v>105</v>
      </c>
      <c r="F64" s="44">
        <v>80</v>
      </c>
      <c r="G64" s="44">
        <v>9</v>
      </c>
      <c r="H64" s="44">
        <v>5.4</v>
      </c>
      <c r="I64" s="44">
        <v>18</v>
      </c>
      <c r="J64" s="44">
        <v>1</v>
      </c>
      <c r="K64" s="44">
        <v>214</v>
      </c>
      <c r="L64" s="87"/>
      <c r="M64" s="78"/>
      <c r="N64" s="79"/>
      <c r="O64" s="80"/>
      <c r="P64" s="81"/>
      <c r="Q64" s="82"/>
      <c r="R64" s="83"/>
      <c r="S64" s="84"/>
      <c r="T64" s="85"/>
      <c r="U64" s="86"/>
      <c r="V64" s="54">
        <f>SUM(L64:U64)</f>
        <v>0</v>
      </c>
      <c r="W64" s="46">
        <f>SUM(V64*J64)</f>
        <v>0</v>
      </c>
      <c r="X64" s="46">
        <f t="shared" ref="X64:X71" si="24">SUM(V64*K64)</f>
        <v>0</v>
      </c>
      <c r="Y64" s="46">
        <f t="shared" si="22"/>
        <v>0</v>
      </c>
    </row>
    <row r="65" spans="1:25" s="4" customFormat="1" ht="30" customHeight="1">
      <c r="A65" s="4" t="s">
        <v>241</v>
      </c>
      <c r="B65" s="46" t="s">
        <v>280</v>
      </c>
      <c r="D65" s="44" t="s">
        <v>26</v>
      </c>
      <c r="E65" s="44">
        <v>75</v>
      </c>
      <c r="F65" s="44">
        <v>57</v>
      </c>
      <c r="G65" s="44">
        <v>6</v>
      </c>
      <c r="H65" s="44">
        <v>2.7</v>
      </c>
      <c r="I65" s="44">
        <v>9</v>
      </c>
      <c r="J65" s="44">
        <v>1</v>
      </c>
      <c r="K65" s="44">
        <v>130</v>
      </c>
      <c r="L65" s="87"/>
      <c r="M65" s="78"/>
      <c r="N65" s="79"/>
      <c r="O65" s="80"/>
      <c r="P65" s="81"/>
      <c r="Q65" s="82"/>
      <c r="R65" s="83"/>
      <c r="S65" s="84"/>
      <c r="T65" s="85"/>
      <c r="U65" s="86"/>
      <c r="V65" s="54">
        <f t="shared" ref="V65:V66" si="25">SUM(L65:U65)</f>
        <v>0</v>
      </c>
      <c r="W65" s="46">
        <f t="shared" ref="W65" si="26">SUM(V65*J65)</f>
        <v>0</v>
      </c>
      <c r="X65" s="46">
        <f t="shared" si="24"/>
        <v>0</v>
      </c>
      <c r="Y65" s="46">
        <f t="shared" si="22"/>
        <v>0</v>
      </c>
    </row>
    <row r="66" spans="1:25" s="4" customFormat="1" ht="30" customHeight="1">
      <c r="A66" s="4" t="s">
        <v>242</v>
      </c>
      <c r="B66" s="46" t="s">
        <v>281</v>
      </c>
      <c r="D66" s="44" t="s">
        <v>27</v>
      </c>
      <c r="E66" s="44">
        <v>55</v>
      </c>
      <c r="F66" s="44">
        <v>42</v>
      </c>
      <c r="G66" s="44">
        <v>6</v>
      </c>
      <c r="H66" s="44">
        <v>1.5</v>
      </c>
      <c r="I66" s="44">
        <v>3</v>
      </c>
      <c r="J66" s="44">
        <v>1</v>
      </c>
      <c r="K66" s="44">
        <v>90</v>
      </c>
      <c r="L66" s="87"/>
      <c r="M66" s="78"/>
      <c r="N66" s="79"/>
      <c r="O66" s="80"/>
      <c r="P66" s="81"/>
      <c r="Q66" s="82"/>
      <c r="R66" s="83"/>
      <c r="S66" s="84"/>
      <c r="T66" s="85"/>
      <c r="U66" s="86"/>
      <c r="V66" s="54">
        <f t="shared" si="25"/>
        <v>0</v>
      </c>
      <c r="W66" s="46">
        <f>SUM(V66*J66)</f>
        <v>0</v>
      </c>
      <c r="X66" s="46">
        <f t="shared" si="24"/>
        <v>0</v>
      </c>
      <c r="Y66" s="46">
        <f t="shared" si="22"/>
        <v>0</v>
      </c>
    </row>
    <row r="67" spans="1:25" s="4" customFormat="1" ht="30" customHeight="1">
      <c r="A67" s="2" t="s">
        <v>243</v>
      </c>
      <c r="B67" s="45" t="s">
        <v>282</v>
      </c>
      <c r="C67" s="2"/>
      <c r="D67" s="45" t="s">
        <v>28</v>
      </c>
      <c r="E67" s="45">
        <v>35</v>
      </c>
      <c r="F67" s="45">
        <v>27</v>
      </c>
      <c r="G67" s="45">
        <v>6</v>
      </c>
      <c r="H67" s="45">
        <v>0.8</v>
      </c>
      <c r="I67" s="45"/>
      <c r="J67" s="45">
        <v>1</v>
      </c>
      <c r="K67" s="45">
        <v>66</v>
      </c>
      <c r="L67" s="88"/>
      <c r="M67" s="89"/>
      <c r="N67" s="90"/>
      <c r="O67" s="91"/>
      <c r="P67" s="92"/>
      <c r="Q67" s="93"/>
      <c r="R67" s="94"/>
      <c r="S67" s="95"/>
      <c r="T67" s="96"/>
      <c r="U67" s="97"/>
      <c r="V67" s="55">
        <f t="shared" ref="V67" si="27">SUM(L67:U67)</f>
        <v>0</v>
      </c>
      <c r="W67" s="45">
        <f t="shared" ref="W67:W71" si="28">SUM(V67*J67)</f>
        <v>0</v>
      </c>
      <c r="X67" s="45">
        <f t="shared" si="24"/>
        <v>0</v>
      </c>
      <c r="Y67" s="45">
        <f t="shared" si="22"/>
        <v>0</v>
      </c>
    </row>
    <row r="68" spans="1:25" s="4" customFormat="1" ht="35.1" customHeight="1">
      <c r="A68" s="4" t="s">
        <v>256</v>
      </c>
      <c r="B68" s="46" t="s">
        <v>260</v>
      </c>
      <c r="D68" s="46" t="s">
        <v>25</v>
      </c>
      <c r="E68" s="46">
        <v>150</v>
      </c>
      <c r="F68" s="46">
        <v>96</v>
      </c>
      <c r="G68" s="46">
        <v>22.5</v>
      </c>
      <c r="H68" s="46">
        <v>12.5</v>
      </c>
      <c r="I68" s="46"/>
      <c r="J68" s="46">
        <v>1</v>
      </c>
      <c r="K68" s="13">
        <v>372</v>
      </c>
      <c r="L68" s="87"/>
      <c r="M68" s="78"/>
      <c r="N68" s="79"/>
      <c r="O68" s="80"/>
      <c r="P68" s="81"/>
      <c r="Q68" s="82"/>
      <c r="R68" s="83"/>
      <c r="S68" s="84"/>
      <c r="T68" s="85"/>
      <c r="U68" s="86"/>
      <c r="V68" s="54">
        <f t="shared" ref="V68:V71" si="29">SUM(L68:U68)</f>
        <v>0</v>
      </c>
      <c r="W68" s="46">
        <f t="shared" si="28"/>
        <v>0</v>
      </c>
      <c r="X68" s="46">
        <f t="shared" si="24"/>
        <v>0</v>
      </c>
      <c r="Y68" s="46">
        <f t="shared" si="22"/>
        <v>0</v>
      </c>
    </row>
    <row r="69" spans="1:25" s="4" customFormat="1" ht="35.1" customHeight="1">
      <c r="A69" s="4" t="s">
        <v>257</v>
      </c>
      <c r="B69" s="46" t="s">
        <v>261</v>
      </c>
      <c r="D69" s="46" t="s">
        <v>24</v>
      </c>
      <c r="E69" s="46">
        <v>143</v>
      </c>
      <c r="F69" s="46">
        <v>62</v>
      </c>
      <c r="G69" s="46">
        <v>15</v>
      </c>
      <c r="H69" s="46">
        <v>7.5</v>
      </c>
      <c r="I69" s="46"/>
      <c r="J69" s="46">
        <v>1</v>
      </c>
      <c r="K69" s="13">
        <v>233</v>
      </c>
      <c r="L69" s="87"/>
      <c r="M69" s="78"/>
      <c r="N69" s="79"/>
      <c r="O69" s="80"/>
      <c r="P69" s="81"/>
      <c r="Q69" s="82"/>
      <c r="R69" s="83"/>
      <c r="S69" s="84"/>
      <c r="T69" s="85"/>
      <c r="U69" s="86"/>
      <c r="V69" s="54">
        <f>SUM(L69:U69)</f>
        <v>0</v>
      </c>
      <c r="W69" s="46">
        <f t="shared" si="28"/>
        <v>0</v>
      </c>
      <c r="X69" s="46">
        <f t="shared" si="24"/>
        <v>0</v>
      </c>
      <c r="Y69" s="46">
        <f t="shared" si="22"/>
        <v>0</v>
      </c>
    </row>
    <row r="70" spans="1:25" s="4" customFormat="1" ht="35.1" customHeight="1">
      <c r="A70" s="4" t="s">
        <v>258</v>
      </c>
      <c r="B70" s="46" t="s">
        <v>262</v>
      </c>
      <c r="D70" s="46" t="s">
        <v>24</v>
      </c>
      <c r="E70" s="46">
        <v>132</v>
      </c>
      <c r="F70" s="46">
        <v>41</v>
      </c>
      <c r="G70" s="46">
        <v>10.5</v>
      </c>
      <c r="H70" s="46">
        <v>4.5</v>
      </c>
      <c r="I70" s="46"/>
      <c r="J70" s="46">
        <v>1</v>
      </c>
      <c r="K70" s="13">
        <v>199</v>
      </c>
      <c r="L70" s="87"/>
      <c r="M70" s="78"/>
      <c r="N70" s="79"/>
      <c r="O70" s="80"/>
      <c r="P70" s="81"/>
      <c r="Q70" s="82"/>
      <c r="R70" s="83"/>
      <c r="S70" s="84"/>
      <c r="T70" s="85"/>
      <c r="U70" s="86"/>
      <c r="V70" s="54">
        <f t="shared" si="29"/>
        <v>0</v>
      </c>
      <c r="W70" s="46">
        <f t="shared" si="28"/>
        <v>0</v>
      </c>
      <c r="X70" s="46">
        <f t="shared" si="24"/>
        <v>0</v>
      </c>
      <c r="Y70" s="46">
        <f t="shared" si="22"/>
        <v>0</v>
      </c>
    </row>
    <row r="71" spans="1:25" s="4" customFormat="1" ht="35.1" customHeight="1">
      <c r="A71" s="2" t="s">
        <v>259</v>
      </c>
      <c r="B71" s="45" t="s">
        <v>263</v>
      </c>
      <c r="C71" s="2"/>
      <c r="D71" s="45" t="s">
        <v>26</v>
      </c>
      <c r="E71" s="45">
        <v>118</v>
      </c>
      <c r="F71" s="45">
        <v>27</v>
      </c>
      <c r="G71" s="45">
        <v>7</v>
      </c>
      <c r="H71" s="45">
        <v>2.6</v>
      </c>
      <c r="I71" s="45"/>
      <c r="J71" s="45">
        <v>1</v>
      </c>
      <c r="K71" s="26">
        <v>129</v>
      </c>
      <c r="L71" s="88"/>
      <c r="M71" s="89"/>
      <c r="N71" s="90"/>
      <c r="O71" s="91"/>
      <c r="P71" s="92"/>
      <c r="Q71" s="93"/>
      <c r="R71" s="94"/>
      <c r="S71" s="95"/>
      <c r="T71" s="96"/>
      <c r="U71" s="97"/>
      <c r="V71" s="55">
        <f t="shared" si="29"/>
        <v>0</v>
      </c>
      <c r="W71" s="45">
        <f t="shared" si="28"/>
        <v>0</v>
      </c>
      <c r="X71" s="45">
        <f t="shared" si="24"/>
        <v>0</v>
      </c>
      <c r="Y71" s="45">
        <f t="shared" si="22"/>
        <v>0</v>
      </c>
    </row>
    <row r="72" spans="1:25" s="4" customFormat="1" ht="35.1" customHeight="1">
      <c r="A72" s="2" t="s">
        <v>264</v>
      </c>
      <c r="B72" s="45" t="s">
        <v>265</v>
      </c>
      <c r="C72" s="2"/>
      <c r="D72" s="45"/>
      <c r="E72" s="45"/>
      <c r="F72" s="45"/>
      <c r="G72" s="45"/>
      <c r="H72" s="45">
        <f>SUM(H68:H71)</f>
        <v>27.1</v>
      </c>
      <c r="I72" s="45"/>
      <c r="J72" s="45">
        <v>4</v>
      </c>
      <c r="K72" s="26">
        <f>SUM(K68:K71)*0.95</f>
        <v>886.34999999999991</v>
      </c>
      <c r="L72" s="88"/>
      <c r="M72" s="89"/>
      <c r="N72" s="90"/>
      <c r="O72" s="91"/>
      <c r="P72" s="92"/>
      <c r="Q72" s="93"/>
      <c r="R72" s="94"/>
      <c r="S72" s="95"/>
      <c r="T72" s="96"/>
      <c r="U72" s="97"/>
      <c r="V72" s="55">
        <f t="shared" ref="V72" si="30">SUM(L72:U72)</f>
        <v>0</v>
      </c>
      <c r="W72" s="45">
        <f t="shared" ref="W72" si="31">SUM(V72*J72)</f>
        <v>0</v>
      </c>
      <c r="X72" s="45">
        <f t="shared" ref="X72" si="32">SUM(V72*K72)</f>
        <v>0</v>
      </c>
      <c r="Y72" s="45">
        <f t="shared" ref="Y72" si="33">SUM(V72*H72)</f>
        <v>0</v>
      </c>
    </row>
    <row r="73" spans="1:25" hidden="1">
      <c r="I73" s="12"/>
      <c r="J73" s="12"/>
      <c r="L73" s="132" t="s">
        <v>25</v>
      </c>
      <c r="M73" s="132">
        <f>V72</f>
        <v>0</v>
      </c>
      <c r="N73" s="132" t="s">
        <v>24</v>
      </c>
      <c r="O73" s="132">
        <f>V72*2</f>
        <v>0</v>
      </c>
      <c r="P73" s="132" t="s">
        <v>26</v>
      </c>
      <c r="Q73" s="132">
        <f>V72</f>
        <v>0</v>
      </c>
      <c r="R73" s="132"/>
      <c r="S73" s="132"/>
      <c r="T73" s="132"/>
    </row>
    <row r="74" spans="1:25">
      <c r="I74" s="12"/>
      <c r="J74" s="12"/>
    </row>
    <row r="75" spans="1:25">
      <c r="I75" s="12"/>
      <c r="J75" s="12"/>
    </row>
    <row r="76" spans="1:25">
      <c r="A76" s="4"/>
      <c r="B76" s="46"/>
    </row>
  </sheetData>
  <sheetProtection password="C7FF" sheet="1" objects="1" scenarios="1"/>
  <mergeCells count="5">
    <mergeCell ref="C4:C5"/>
    <mergeCell ref="B4:B5"/>
    <mergeCell ref="A4:A5"/>
    <mergeCell ref="D4:D5"/>
    <mergeCell ref="G3:H3"/>
  </mergeCells>
  <conditionalFormatting sqref="N6">
    <cfRule type="expression" dxfId="1" priority="1">
      <formula>N6&gt;0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V6:V11 V12:V66 H72 K72 V70:V71 V68" formulaRange="1"/>
    <ignoredError sqref="W12" formula="1"/>
    <ignoredError sqref="V67" formula="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84"/>
  <sheetViews>
    <sheetView showGridLines="0" showZeros="0" zoomScale="85" zoomScaleNormal="85" workbookViewId="0">
      <pane ySplit="5" topLeftCell="A6" activePane="bottomLeft" state="frozen"/>
      <selection pane="bottomLeft" activeCell="I7" sqref="I7"/>
    </sheetView>
  </sheetViews>
  <sheetFormatPr baseColWidth="10" defaultRowHeight="15"/>
  <cols>
    <col min="1" max="1" width="11.7109375" style="11" customWidth="1"/>
    <col min="2" max="2" width="21.85546875" style="12" customWidth="1"/>
    <col min="3" max="3" width="44.28515625" style="11" customWidth="1"/>
    <col min="4" max="4" width="11.42578125" style="11"/>
    <col min="5" max="5" width="10" style="11" customWidth="1"/>
    <col min="6" max="6" width="9.7109375" style="11" customWidth="1"/>
    <col min="7" max="7" width="9" style="11" customWidth="1"/>
    <col min="8" max="8" width="9.140625" style="12" customWidth="1"/>
    <col min="9" max="10" width="10.42578125" style="11" customWidth="1"/>
    <col min="11" max="11" width="13.7109375" style="12" customWidth="1"/>
    <col min="12" max="20" width="9.7109375" style="11" customWidth="1"/>
    <col min="21" max="21" width="9.85546875" style="11" customWidth="1"/>
    <col min="22" max="22" width="11.42578125" style="11"/>
    <col min="23" max="23" width="13.42578125" style="11" customWidth="1"/>
    <col min="24" max="24" width="11.42578125" style="11"/>
    <col min="25" max="25" width="11.42578125" style="12"/>
    <col min="26" max="16384" width="11.42578125" style="11"/>
  </cols>
  <sheetData>
    <row r="1" spans="1:25">
      <c r="E1" s="11" t="s">
        <v>53</v>
      </c>
      <c r="F1" s="12"/>
      <c r="G1" s="12"/>
    </row>
    <row r="2" spans="1:25">
      <c r="C2" s="11" t="s">
        <v>104</v>
      </c>
      <c r="F2" s="12"/>
      <c r="G2" s="69"/>
      <c r="H2" s="70" t="s">
        <v>159</v>
      </c>
      <c r="I2" s="131">
        <f>X5</f>
        <v>0</v>
      </c>
      <c r="J2" s="71" t="s">
        <v>101</v>
      </c>
    </row>
    <row r="3" spans="1:25">
      <c r="C3" s="11" t="s">
        <v>160</v>
      </c>
      <c r="F3" s="12"/>
      <c r="G3" s="197" t="s">
        <v>158</v>
      </c>
      <c r="H3" s="198"/>
      <c r="I3" s="72">
        <f>W5</f>
        <v>0</v>
      </c>
      <c r="J3" s="49"/>
    </row>
    <row r="4" spans="1:25" ht="18" customHeight="1">
      <c r="A4" s="191" t="s">
        <v>157</v>
      </c>
      <c r="B4" s="189" t="s">
        <v>0</v>
      </c>
      <c r="C4" s="189" t="s">
        <v>1</v>
      </c>
      <c r="D4" s="193" t="s">
        <v>2</v>
      </c>
      <c r="E4" s="41" t="s">
        <v>3</v>
      </c>
      <c r="F4" s="41" t="s">
        <v>4</v>
      </c>
      <c r="G4" s="41" t="s">
        <v>5</v>
      </c>
      <c r="H4" s="41" t="s">
        <v>10</v>
      </c>
      <c r="I4" s="41" t="s">
        <v>54</v>
      </c>
      <c r="J4" s="41" t="s">
        <v>39</v>
      </c>
      <c r="K4" s="41" t="s">
        <v>7</v>
      </c>
      <c r="L4" s="25">
        <f t="shared" ref="L4:U4" si="0">SUM(L6:L72,L74:L104)</f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0"/>
        <v>0</v>
      </c>
      <c r="R4" s="19">
        <f t="shared" si="0"/>
        <v>0</v>
      </c>
      <c r="S4" s="19">
        <f t="shared" si="0"/>
        <v>0</v>
      </c>
      <c r="T4" s="19">
        <f t="shared" si="0"/>
        <v>0</v>
      </c>
      <c r="U4" s="47">
        <f t="shared" si="0"/>
        <v>0</v>
      </c>
      <c r="V4" s="52" t="s">
        <v>8</v>
      </c>
      <c r="W4" s="52" t="s">
        <v>9</v>
      </c>
      <c r="X4" s="52" t="s">
        <v>103</v>
      </c>
      <c r="Y4" s="52" t="s">
        <v>102</v>
      </c>
    </row>
    <row r="5" spans="1:25" ht="29.25" customHeight="1">
      <c r="A5" s="192"/>
      <c r="B5" s="190"/>
      <c r="C5" s="190"/>
      <c r="D5" s="194"/>
      <c r="E5" s="42" t="s">
        <v>41</v>
      </c>
      <c r="F5" s="42" t="s">
        <v>41</v>
      </c>
      <c r="G5" s="42" t="s">
        <v>41</v>
      </c>
      <c r="H5" s="42" t="s">
        <v>55</v>
      </c>
      <c r="I5" s="42" t="s">
        <v>6</v>
      </c>
      <c r="J5" s="42" t="s">
        <v>40</v>
      </c>
      <c r="K5" s="42" t="s">
        <v>38</v>
      </c>
      <c r="L5" s="20" t="s">
        <v>36</v>
      </c>
      <c r="M5" s="21" t="s">
        <v>45</v>
      </c>
      <c r="N5" s="22" t="s">
        <v>48</v>
      </c>
      <c r="O5" s="23" t="s">
        <v>37</v>
      </c>
      <c r="P5" s="14" t="s">
        <v>47</v>
      </c>
      <c r="Q5" s="15" t="s">
        <v>44</v>
      </c>
      <c r="R5" s="16" t="s">
        <v>46</v>
      </c>
      <c r="S5" s="17" t="s">
        <v>42</v>
      </c>
      <c r="T5" s="18" t="s">
        <v>43</v>
      </c>
      <c r="U5" s="24" t="s">
        <v>76</v>
      </c>
      <c r="V5" s="51">
        <f>SUM(V6:V99)</f>
        <v>0</v>
      </c>
      <c r="W5" s="51">
        <f>SUM(W6:W99)</f>
        <v>0</v>
      </c>
      <c r="X5" s="68">
        <f>SUM(X6:X99)</f>
        <v>0</v>
      </c>
      <c r="Y5" s="51">
        <f>SUM(Y6:Y99)</f>
        <v>0</v>
      </c>
    </row>
    <row r="6" spans="1:25" s="4" customFormat="1" ht="30" customHeight="1">
      <c r="A6" s="4" t="s">
        <v>105</v>
      </c>
      <c r="B6" s="46" t="s">
        <v>11</v>
      </c>
      <c r="D6" s="46" t="s">
        <v>24</v>
      </c>
      <c r="E6" s="46">
        <v>95</v>
      </c>
      <c r="F6" s="46">
        <v>150</v>
      </c>
      <c r="G6" s="46">
        <v>22.5</v>
      </c>
      <c r="H6" s="46">
        <v>13.7</v>
      </c>
      <c r="I6" s="46">
        <v>8</v>
      </c>
      <c r="J6" s="46">
        <v>1</v>
      </c>
      <c r="K6" s="13">
        <v>489</v>
      </c>
      <c r="L6" s="87"/>
      <c r="M6" s="78"/>
      <c r="N6" s="79"/>
      <c r="O6" s="80"/>
      <c r="P6" s="81"/>
      <c r="Q6" s="82"/>
      <c r="R6" s="83"/>
      <c r="S6" s="84"/>
      <c r="T6" s="85"/>
      <c r="U6" s="86"/>
      <c r="V6" s="53">
        <f t="shared" ref="V6:V32" si="1">SUM(L6:U6)</f>
        <v>0</v>
      </c>
      <c r="W6" s="46">
        <f t="shared" ref="W6:W37" si="2">SUM(V6*J6)</f>
        <v>0</v>
      </c>
      <c r="X6" s="46">
        <f t="shared" ref="X6:X37" si="3">SUM(V6*K6)</f>
        <v>0</v>
      </c>
      <c r="Y6" s="46">
        <f t="shared" ref="Y6:Y37" si="4">SUM(V6*H6)</f>
        <v>0</v>
      </c>
    </row>
    <row r="7" spans="1:25" s="4" customFormat="1" ht="30" customHeight="1">
      <c r="A7" s="4" t="s">
        <v>106</v>
      </c>
      <c r="B7" s="46" t="s">
        <v>12</v>
      </c>
      <c r="D7" s="46" t="s">
        <v>24</v>
      </c>
      <c r="E7" s="46">
        <v>76</v>
      </c>
      <c r="F7" s="46">
        <v>120</v>
      </c>
      <c r="G7" s="46">
        <v>18</v>
      </c>
      <c r="H7" s="46">
        <v>8.8000000000000007</v>
      </c>
      <c r="I7" s="46">
        <v>8</v>
      </c>
      <c r="J7" s="46">
        <v>1</v>
      </c>
      <c r="K7" s="46">
        <v>355</v>
      </c>
      <c r="L7" s="87"/>
      <c r="M7" s="78"/>
      <c r="N7" s="79"/>
      <c r="O7" s="80"/>
      <c r="P7" s="81"/>
      <c r="Q7" s="82"/>
      <c r="R7" s="83"/>
      <c r="S7" s="84"/>
      <c r="T7" s="85"/>
      <c r="U7" s="86"/>
      <c r="V7" s="54">
        <f t="shared" si="1"/>
        <v>0</v>
      </c>
      <c r="W7" s="46">
        <f t="shared" si="2"/>
        <v>0</v>
      </c>
      <c r="X7" s="46">
        <f t="shared" si="3"/>
        <v>0</v>
      </c>
      <c r="Y7" s="46">
        <f t="shared" si="4"/>
        <v>0</v>
      </c>
    </row>
    <row r="8" spans="1:25" s="4" customFormat="1" ht="30" customHeight="1">
      <c r="A8" s="4" t="s">
        <v>107</v>
      </c>
      <c r="B8" s="46" t="s">
        <v>13</v>
      </c>
      <c r="D8" s="5" t="s">
        <v>26</v>
      </c>
      <c r="E8" s="46">
        <v>56</v>
      </c>
      <c r="F8" s="46">
        <v>90</v>
      </c>
      <c r="G8" s="46">
        <v>13.5</v>
      </c>
      <c r="H8" s="46">
        <v>4.9000000000000004</v>
      </c>
      <c r="I8" s="46">
        <v>6</v>
      </c>
      <c r="J8" s="46">
        <v>1</v>
      </c>
      <c r="K8" s="46">
        <v>249</v>
      </c>
      <c r="L8" s="87"/>
      <c r="M8" s="78"/>
      <c r="N8" s="79"/>
      <c r="O8" s="80"/>
      <c r="P8" s="81"/>
      <c r="Q8" s="82"/>
      <c r="R8" s="83"/>
      <c r="S8" s="84"/>
      <c r="T8" s="85"/>
      <c r="U8" s="86"/>
      <c r="V8" s="54">
        <f t="shared" ref="V8:V17" si="5">SUM(L8:U8)</f>
        <v>0</v>
      </c>
      <c r="W8" s="46">
        <f t="shared" si="2"/>
        <v>0</v>
      </c>
      <c r="X8" s="46">
        <f t="shared" si="3"/>
        <v>0</v>
      </c>
      <c r="Y8" s="46">
        <f t="shared" si="4"/>
        <v>0</v>
      </c>
    </row>
    <row r="9" spans="1:25" s="4" customFormat="1" ht="30" customHeight="1">
      <c r="A9" s="2" t="s">
        <v>108</v>
      </c>
      <c r="B9" s="45" t="s">
        <v>35</v>
      </c>
      <c r="C9" s="2"/>
      <c r="D9" s="45" t="s">
        <v>27</v>
      </c>
      <c r="E9" s="45">
        <v>33</v>
      </c>
      <c r="F9" s="45">
        <v>52</v>
      </c>
      <c r="G9" s="45">
        <v>8</v>
      </c>
      <c r="H9" s="45">
        <v>1.6</v>
      </c>
      <c r="I9" s="45">
        <v>6</v>
      </c>
      <c r="J9" s="45">
        <v>1</v>
      </c>
      <c r="K9" s="45">
        <v>160</v>
      </c>
      <c r="L9" s="88"/>
      <c r="M9" s="89"/>
      <c r="N9" s="90"/>
      <c r="O9" s="91"/>
      <c r="P9" s="92"/>
      <c r="Q9" s="93"/>
      <c r="R9" s="94"/>
      <c r="S9" s="95"/>
      <c r="T9" s="96"/>
      <c r="U9" s="97"/>
      <c r="V9" s="55">
        <f t="shared" si="5"/>
        <v>0</v>
      </c>
      <c r="W9" s="45">
        <f t="shared" si="2"/>
        <v>0</v>
      </c>
      <c r="X9" s="45">
        <f t="shared" si="3"/>
        <v>0</v>
      </c>
      <c r="Y9" s="45">
        <f t="shared" si="4"/>
        <v>0</v>
      </c>
    </row>
    <row r="10" spans="1:25" s="4" customFormat="1" ht="69.75" customHeight="1">
      <c r="A10" s="10" t="s">
        <v>109</v>
      </c>
      <c r="B10" s="27" t="s">
        <v>84</v>
      </c>
      <c r="C10" s="10"/>
      <c r="D10" s="27" t="s">
        <v>25</v>
      </c>
      <c r="E10" s="27">
        <v>133</v>
      </c>
      <c r="F10" s="27">
        <v>210</v>
      </c>
      <c r="G10" s="27">
        <v>31</v>
      </c>
      <c r="H10" s="27">
        <v>32</v>
      </c>
      <c r="I10" s="27">
        <v>30</v>
      </c>
      <c r="J10" s="27">
        <v>2</v>
      </c>
      <c r="K10" s="27">
        <v>1046</v>
      </c>
      <c r="L10" s="98"/>
      <c r="M10" s="99"/>
      <c r="N10" s="100"/>
      <c r="O10" s="101"/>
      <c r="P10" s="102"/>
      <c r="Q10" s="103"/>
      <c r="R10" s="104"/>
      <c r="S10" s="105"/>
      <c r="T10" s="106"/>
      <c r="U10" s="107"/>
      <c r="V10" s="55">
        <f t="shared" si="5"/>
        <v>0</v>
      </c>
      <c r="W10" s="27">
        <f t="shared" si="2"/>
        <v>0</v>
      </c>
      <c r="X10" s="45">
        <f t="shared" si="3"/>
        <v>0</v>
      </c>
      <c r="Y10" s="45">
        <f t="shared" si="4"/>
        <v>0</v>
      </c>
    </row>
    <row r="11" spans="1:25" s="4" customFormat="1" ht="38.1" customHeight="1">
      <c r="A11" s="4" t="s">
        <v>110</v>
      </c>
      <c r="B11" s="46" t="s">
        <v>56</v>
      </c>
      <c r="D11" s="46" t="s">
        <v>24</v>
      </c>
      <c r="E11" s="46">
        <v>150</v>
      </c>
      <c r="F11" s="46">
        <v>54.5</v>
      </c>
      <c r="G11" s="46">
        <v>13.5</v>
      </c>
      <c r="H11" s="46">
        <v>7</v>
      </c>
      <c r="I11" s="46">
        <v>8</v>
      </c>
      <c r="J11" s="46">
        <v>1</v>
      </c>
      <c r="K11" s="46">
        <v>339</v>
      </c>
      <c r="L11" s="87"/>
      <c r="M11" s="78"/>
      <c r="N11" s="79"/>
      <c r="O11" s="80"/>
      <c r="P11" s="81"/>
      <c r="Q11" s="82"/>
      <c r="R11" s="83"/>
      <c r="S11" s="84"/>
      <c r="T11" s="85"/>
      <c r="U11" s="86"/>
      <c r="V11" s="54">
        <f t="shared" si="5"/>
        <v>0</v>
      </c>
      <c r="W11" s="46">
        <f t="shared" si="2"/>
        <v>0</v>
      </c>
      <c r="X11" s="46">
        <f t="shared" si="3"/>
        <v>0</v>
      </c>
      <c r="Y11" s="46">
        <f t="shared" si="4"/>
        <v>0</v>
      </c>
    </row>
    <row r="12" spans="1:25" s="4" customFormat="1" ht="38.1" customHeight="1">
      <c r="A12" s="4" t="s">
        <v>111</v>
      </c>
      <c r="B12" s="46" t="s">
        <v>57</v>
      </c>
      <c r="D12" s="46" t="s">
        <v>26</v>
      </c>
      <c r="E12" s="46">
        <v>100</v>
      </c>
      <c r="F12" s="46">
        <v>36</v>
      </c>
      <c r="G12" s="46">
        <v>9</v>
      </c>
      <c r="H12" s="46">
        <v>3.25</v>
      </c>
      <c r="I12" s="46">
        <v>8</v>
      </c>
      <c r="J12" s="46">
        <v>1</v>
      </c>
      <c r="K12" s="46">
        <v>217</v>
      </c>
      <c r="L12" s="87"/>
      <c r="M12" s="78"/>
      <c r="N12" s="79"/>
      <c r="O12" s="80"/>
      <c r="P12" s="81"/>
      <c r="Q12" s="82"/>
      <c r="R12" s="83"/>
      <c r="S12" s="84"/>
      <c r="T12" s="85"/>
      <c r="U12" s="86"/>
      <c r="V12" s="54">
        <f t="shared" si="5"/>
        <v>0</v>
      </c>
      <c r="W12" s="46">
        <f t="shared" si="2"/>
        <v>0</v>
      </c>
      <c r="X12" s="46">
        <f t="shared" si="3"/>
        <v>0</v>
      </c>
      <c r="Y12" s="46">
        <f t="shared" si="4"/>
        <v>0</v>
      </c>
    </row>
    <row r="13" spans="1:25" s="4" customFormat="1" ht="38.1" customHeight="1">
      <c r="A13" s="4" t="s">
        <v>112</v>
      </c>
      <c r="B13" s="46" t="s">
        <v>58</v>
      </c>
      <c r="D13" s="46" t="s">
        <v>27</v>
      </c>
      <c r="E13" s="46">
        <v>70</v>
      </c>
      <c r="F13" s="46">
        <v>25</v>
      </c>
      <c r="G13" s="46">
        <v>6.5</v>
      </c>
      <c r="H13" s="46">
        <v>1.6</v>
      </c>
      <c r="I13" s="46">
        <v>4</v>
      </c>
      <c r="J13" s="46">
        <v>1</v>
      </c>
      <c r="K13" s="46">
        <v>137</v>
      </c>
      <c r="L13" s="87"/>
      <c r="M13" s="78"/>
      <c r="N13" s="79"/>
      <c r="O13" s="80"/>
      <c r="P13" s="81"/>
      <c r="Q13" s="82"/>
      <c r="R13" s="83"/>
      <c r="S13" s="84"/>
      <c r="T13" s="85"/>
      <c r="U13" s="86"/>
      <c r="V13" s="54">
        <f t="shared" si="5"/>
        <v>0</v>
      </c>
      <c r="W13" s="46">
        <f t="shared" si="2"/>
        <v>0</v>
      </c>
      <c r="X13" s="46">
        <f t="shared" si="3"/>
        <v>0</v>
      </c>
      <c r="Y13" s="46">
        <f t="shared" si="4"/>
        <v>0</v>
      </c>
    </row>
    <row r="14" spans="1:25" s="4" customFormat="1" ht="38.1" customHeight="1">
      <c r="A14" s="4" t="s">
        <v>113</v>
      </c>
      <c r="B14" s="46" t="s">
        <v>59</v>
      </c>
      <c r="D14" s="46" t="s">
        <v>24</v>
      </c>
      <c r="E14" s="46">
        <v>167</v>
      </c>
      <c r="F14" s="46">
        <v>69</v>
      </c>
      <c r="G14" s="46">
        <v>20</v>
      </c>
      <c r="H14" s="46">
        <v>10.25</v>
      </c>
      <c r="I14" s="46">
        <v>8</v>
      </c>
      <c r="J14" s="46">
        <v>1</v>
      </c>
      <c r="K14" s="46">
        <v>351</v>
      </c>
      <c r="L14" s="87"/>
      <c r="M14" s="78"/>
      <c r="N14" s="79"/>
      <c r="O14" s="80"/>
      <c r="P14" s="81"/>
      <c r="Q14" s="82"/>
      <c r="R14" s="83"/>
      <c r="S14" s="84"/>
      <c r="T14" s="85"/>
      <c r="U14" s="86"/>
      <c r="V14" s="54">
        <f t="shared" si="5"/>
        <v>0</v>
      </c>
      <c r="W14" s="46">
        <f t="shared" si="2"/>
        <v>0</v>
      </c>
      <c r="X14" s="46">
        <f t="shared" si="3"/>
        <v>0</v>
      </c>
      <c r="Y14" s="46">
        <f t="shared" si="4"/>
        <v>0</v>
      </c>
    </row>
    <row r="15" spans="1:25" s="4" customFormat="1" ht="38.1" customHeight="1">
      <c r="A15" s="4" t="s">
        <v>114</v>
      </c>
      <c r="B15" s="46" t="s">
        <v>60</v>
      </c>
      <c r="D15" s="46" t="s">
        <v>26</v>
      </c>
      <c r="E15" s="46">
        <v>111</v>
      </c>
      <c r="F15" s="46">
        <v>46</v>
      </c>
      <c r="G15" s="46">
        <v>13</v>
      </c>
      <c r="H15" s="46">
        <v>4.5</v>
      </c>
      <c r="I15" s="46">
        <v>8</v>
      </c>
      <c r="J15" s="46">
        <v>1</v>
      </c>
      <c r="K15" s="46">
        <v>229</v>
      </c>
      <c r="L15" s="87"/>
      <c r="M15" s="78"/>
      <c r="N15" s="79"/>
      <c r="O15" s="80"/>
      <c r="P15" s="81"/>
      <c r="Q15" s="82"/>
      <c r="R15" s="83"/>
      <c r="S15" s="84"/>
      <c r="T15" s="85"/>
      <c r="U15" s="86"/>
      <c r="V15" s="54">
        <f t="shared" si="5"/>
        <v>0</v>
      </c>
      <c r="W15" s="46">
        <f t="shared" si="2"/>
        <v>0</v>
      </c>
      <c r="X15" s="46">
        <f t="shared" si="3"/>
        <v>0</v>
      </c>
      <c r="Y15" s="46">
        <f t="shared" si="4"/>
        <v>0</v>
      </c>
    </row>
    <row r="16" spans="1:25" s="4" customFormat="1" ht="38.1" customHeight="1">
      <c r="A16" s="2" t="s">
        <v>115</v>
      </c>
      <c r="B16" s="45" t="s">
        <v>61</v>
      </c>
      <c r="C16" s="2"/>
      <c r="D16" s="45" t="s">
        <v>27</v>
      </c>
      <c r="E16" s="45">
        <v>78</v>
      </c>
      <c r="F16" s="45">
        <v>32</v>
      </c>
      <c r="G16" s="45">
        <v>9</v>
      </c>
      <c r="H16" s="45">
        <v>2.25</v>
      </c>
      <c r="I16" s="45">
        <v>4</v>
      </c>
      <c r="J16" s="45">
        <v>1</v>
      </c>
      <c r="K16" s="45">
        <v>148</v>
      </c>
      <c r="L16" s="88"/>
      <c r="M16" s="89"/>
      <c r="N16" s="90"/>
      <c r="O16" s="91"/>
      <c r="P16" s="92"/>
      <c r="Q16" s="93"/>
      <c r="R16" s="94"/>
      <c r="S16" s="95"/>
      <c r="T16" s="96"/>
      <c r="U16" s="97"/>
      <c r="V16" s="55">
        <f t="shared" si="5"/>
        <v>0</v>
      </c>
      <c r="W16" s="45">
        <f t="shared" si="2"/>
        <v>0</v>
      </c>
      <c r="X16" s="45">
        <f t="shared" si="3"/>
        <v>0</v>
      </c>
      <c r="Y16" s="45">
        <f t="shared" si="4"/>
        <v>0</v>
      </c>
    </row>
    <row r="17" spans="1:25" s="4" customFormat="1" ht="59.25" customHeight="1">
      <c r="A17" s="74" t="s">
        <v>116</v>
      </c>
      <c r="B17" s="75" t="s">
        <v>85</v>
      </c>
      <c r="C17" s="74"/>
      <c r="D17" s="75" t="s">
        <v>25</v>
      </c>
      <c r="E17" s="75">
        <v>256</v>
      </c>
      <c r="F17" s="75">
        <v>103</v>
      </c>
      <c r="G17" s="75"/>
      <c r="H17" s="75">
        <v>27</v>
      </c>
      <c r="I17" s="75">
        <v>22</v>
      </c>
      <c r="J17" s="75">
        <v>2</v>
      </c>
      <c r="K17" s="75">
        <v>910</v>
      </c>
      <c r="L17" s="98"/>
      <c r="M17" s="99"/>
      <c r="N17" s="100"/>
      <c r="O17" s="101"/>
      <c r="P17" s="102"/>
      <c r="Q17" s="103"/>
      <c r="R17" s="104"/>
      <c r="S17" s="105"/>
      <c r="T17" s="106"/>
      <c r="U17" s="107"/>
      <c r="V17" s="56">
        <f t="shared" si="5"/>
        <v>0</v>
      </c>
      <c r="W17" s="27">
        <f t="shared" si="2"/>
        <v>0</v>
      </c>
      <c r="X17" s="27">
        <f t="shared" si="3"/>
        <v>0</v>
      </c>
      <c r="Y17" s="45">
        <f t="shared" si="4"/>
        <v>0</v>
      </c>
    </row>
    <row r="18" spans="1:25" s="4" customFormat="1" ht="42" customHeight="1">
      <c r="A18" s="4" t="s">
        <v>117</v>
      </c>
      <c r="B18" s="46" t="s">
        <v>78</v>
      </c>
      <c r="D18" s="46" t="s">
        <v>24</v>
      </c>
      <c r="E18" s="46">
        <v>120</v>
      </c>
      <c r="F18" s="46">
        <v>24</v>
      </c>
      <c r="G18" s="46">
        <v>10</v>
      </c>
      <c r="H18" s="46">
        <v>4.5</v>
      </c>
      <c r="I18" s="46">
        <v>6</v>
      </c>
      <c r="J18" s="46">
        <v>1</v>
      </c>
      <c r="K18" s="46">
        <v>274</v>
      </c>
      <c r="L18" s="87"/>
      <c r="M18" s="78"/>
      <c r="N18" s="79"/>
      <c r="O18" s="80"/>
      <c r="P18" s="81"/>
      <c r="Q18" s="82"/>
      <c r="R18" s="83"/>
      <c r="S18" s="84"/>
      <c r="T18" s="85"/>
      <c r="U18" s="86"/>
      <c r="V18" s="54">
        <f>SUM(L18:U18)</f>
        <v>0</v>
      </c>
      <c r="W18" s="46">
        <f t="shared" si="2"/>
        <v>0</v>
      </c>
      <c r="X18" s="46">
        <f t="shared" si="3"/>
        <v>0</v>
      </c>
      <c r="Y18" s="46">
        <f t="shared" si="4"/>
        <v>0</v>
      </c>
    </row>
    <row r="19" spans="1:25" s="4" customFormat="1" ht="42" customHeight="1">
      <c r="A19" s="4" t="s">
        <v>118</v>
      </c>
      <c r="B19" s="46" t="s">
        <v>79</v>
      </c>
      <c r="D19" s="46" t="s">
        <v>24</v>
      </c>
      <c r="E19" s="46">
        <v>120</v>
      </c>
      <c r="F19" s="46">
        <v>24</v>
      </c>
      <c r="G19" s="46">
        <v>10</v>
      </c>
      <c r="H19" s="46">
        <v>4.9000000000000004</v>
      </c>
      <c r="I19" s="46">
        <v>11</v>
      </c>
      <c r="J19" s="46">
        <v>1</v>
      </c>
      <c r="K19" s="46">
        <v>274</v>
      </c>
      <c r="L19" s="87"/>
      <c r="M19" s="78"/>
      <c r="N19" s="79"/>
      <c r="O19" s="80"/>
      <c r="P19" s="81"/>
      <c r="Q19" s="82"/>
      <c r="R19" s="83"/>
      <c r="S19" s="84"/>
      <c r="T19" s="85"/>
      <c r="U19" s="86"/>
      <c r="V19" s="54">
        <f t="shared" si="1"/>
        <v>0</v>
      </c>
      <c r="W19" s="46">
        <f t="shared" si="2"/>
        <v>0</v>
      </c>
      <c r="X19" s="46">
        <f t="shared" si="3"/>
        <v>0</v>
      </c>
      <c r="Y19" s="46">
        <f t="shared" si="4"/>
        <v>0</v>
      </c>
    </row>
    <row r="20" spans="1:25" s="4" customFormat="1" ht="42" customHeight="1">
      <c r="A20" s="4" t="s">
        <v>119</v>
      </c>
      <c r="B20" s="46" t="s">
        <v>80</v>
      </c>
      <c r="D20" s="46" t="s">
        <v>24</v>
      </c>
      <c r="E20" s="46">
        <v>120</v>
      </c>
      <c r="F20" s="46">
        <v>24</v>
      </c>
      <c r="G20" s="46">
        <v>10</v>
      </c>
      <c r="H20" s="46">
        <v>5.5</v>
      </c>
      <c r="I20" s="46">
        <v>11</v>
      </c>
      <c r="J20" s="46">
        <v>1</v>
      </c>
      <c r="K20" s="46">
        <v>274</v>
      </c>
      <c r="L20" s="87"/>
      <c r="M20" s="78"/>
      <c r="N20" s="79"/>
      <c r="O20" s="80"/>
      <c r="P20" s="81"/>
      <c r="Q20" s="82"/>
      <c r="R20" s="83"/>
      <c r="S20" s="84"/>
      <c r="T20" s="85"/>
      <c r="U20" s="86"/>
      <c r="V20" s="54">
        <f>SUM(L20:U20)</f>
        <v>0</v>
      </c>
      <c r="W20" s="46">
        <f t="shared" si="2"/>
        <v>0</v>
      </c>
      <c r="X20" s="46">
        <f t="shared" si="3"/>
        <v>0</v>
      </c>
      <c r="Y20" s="46">
        <f t="shared" si="4"/>
        <v>0</v>
      </c>
    </row>
    <row r="21" spans="1:25" s="4" customFormat="1" ht="42" customHeight="1">
      <c r="A21" s="4" t="s">
        <v>120</v>
      </c>
      <c r="B21" s="46" t="s">
        <v>81</v>
      </c>
      <c r="D21" s="46" t="s">
        <v>25</v>
      </c>
      <c r="E21" s="46">
        <v>180</v>
      </c>
      <c r="F21" s="46">
        <v>24</v>
      </c>
      <c r="G21" s="46">
        <v>10</v>
      </c>
      <c r="H21" s="46">
        <v>7</v>
      </c>
      <c r="I21" s="46">
        <v>9</v>
      </c>
      <c r="J21" s="46">
        <v>1</v>
      </c>
      <c r="K21" s="46">
        <v>336</v>
      </c>
      <c r="L21" s="87"/>
      <c r="M21" s="78"/>
      <c r="N21" s="79"/>
      <c r="O21" s="80"/>
      <c r="P21" s="81"/>
      <c r="Q21" s="82"/>
      <c r="R21" s="83"/>
      <c r="S21" s="84"/>
      <c r="T21" s="85"/>
      <c r="U21" s="86"/>
      <c r="V21" s="54">
        <f t="shared" ref="V21:V23" si="6">SUM(L21:U21)</f>
        <v>0</v>
      </c>
      <c r="W21" s="46">
        <f t="shared" si="2"/>
        <v>0</v>
      </c>
      <c r="X21" s="46">
        <f t="shared" si="3"/>
        <v>0</v>
      </c>
      <c r="Y21" s="46">
        <f t="shared" si="4"/>
        <v>0</v>
      </c>
    </row>
    <row r="22" spans="1:25" s="4" customFormat="1" ht="42" customHeight="1">
      <c r="A22" s="4" t="s">
        <v>121</v>
      </c>
      <c r="B22" s="46" t="s">
        <v>82</v>
      </c>
      <c r="D22" s="46" t="s">
        <v>25</v>
      </c>
      <c r="E22" s="46">
        <v>180</v>
      </c>
      <c r="F22" s="46">
        <v>24</v>
      </c>
      <c r="G22" s="46">
        <v>10</v>
      </c>
      <c r="H22" s="46">
        <v>7.7</v>
      </c>
      <c r="I22" s="46">
        <v>14</v>
      </c>
      <c r="J22" s="46">
        <v>1</v>
      </c>
      <c r="K22" s="46">
        <v>336</v>
      </c>
      <c r="L22" s="87"/>
      <c r="M22" s="78"/>
      <c r="N22" s="79"/>
      <c r="O22" s="80"/>
      <c r="P22" s="81"/>
      <c r="Q22" s="82"/>
      <c r="R22" s="83"/>
      <c r="S22" s="84"/>
      <c r="T22" s="85"/>
      <c r="U22" s="86"/>
      <c r="V22" s="54">
        <f t="shared" si="6"/>
        <v>0</v>
      </c>
      <c r="W22" s="46">
        <f t="shared" si="2"/>
        <v>0</v>
      </c>
      <c r="X22" s="46">
        <f t="shared" si="3"/>
        <v>0</v>
      </c>
      <c r="Y22" s="46">
        <f t="shared" si="4"/>
        <v>0</v>
      </c>
    </row>
    <row r="23" spans="1:25" s="4" customFormat="1" ht="42" customHeight="1">
      <c r="A23" s="2" t="s">
        <v>122</v>
      </c>
      <c r="B23" s="45" t="s">
        <v>83</v>
      </c>
      <c r="C23" s="2"/>
      <c r="D23" s="45" t="s">
        <v>25</v>
      </c>
      <c r="E23" s="45">
        <v>180</v>
      </c>
      <c r="F23" s="45">
        <v>24</v>
      </c>
      <c r="G23" s="45">
        <v>10</v>
      </c>
      <c r="H23" s="45">
        <v>8.5</v>
      </c>
      <c r="I23" s="45">
        <v>14</v>
      </c>
      <c r="J23" s="45">
        <v>1</v>
      </c>
      <c r="K23" s="45">
        <v>336</v>
      </c>
      <c r="L23" s="88"/>
      <c r="M23" s="89"/>
      <c r="N23" s="90"/>
      <c r="O23" s="91"/>
      <c r="P23" s="92"/>
      <c r="Q23" s="93"/>
      <c r="R23" s="94"/>
      <c r="S23" s="95"/>
      <c r="T23" s="96"/>
      <c r="U23" s="97"/>
      <c r="V23" s="55">
        <f t="shared" si="6"/>
        <v>0</v>
      </c>
      <c r="W23" s="45">
        <f t="shared" si="2"/>
        <v>0</v>
      </c>
      <c r="X23" s="45">
        <f t="shared" si="3"/>
        <v>0</v>
      </c>
      <c r="Y23" s="45">
        <f t="shared" si="4"/>
        <v>0</v>
      </c>
    </row>
    <row r="24" spans="1:25" s="4" customFormat="1" ht="30" customHeight="1">
      <c r="A24" s="4" t="s">
        <v>123</v>
      </c>
      <c r="B24" s="46" t="s">
        <v>14</v>
      </c>
      <c r="D24" s="46" t="s">
        <v>24</v>
      </c>
      <c r="E24" s="46">
        <v>145</v>
      </c>
      <c r="F24" s="46">
        <v>125.5</v>
      </c>
      <c r="G24" s="46">
        <v>24</v>
      </c>
      <c r="H24" s="46">
        <v>13.3</v>
      </c>
      <c r="I24" s="46">
        <v>24</v>
      </c>
      <c r="J24" s="46">
        <v>1</v>
      </c>
      <c r="K24" s="46">
        <v>451</v>
      </c>
      <c r="L24" s="87"/>
      <c r="M24" s="78"/>
      <c r="N24" s="79"/>
      <c r="O24" s="80"/>
      <c r="P24" s="81"/>
      <c r="Q24" s="82"/>
      <c r="R24" s="83"/>
      <c r="S24" s="84"/>
      <c r="T24" s="85"/>
      <c r="U24" s="86"/>
      <c r="V24" s="54">
        <f t="shared" si="1"/>
        <v>0</v>
      </c>
      <c r="W24" s="46">
        <f t="shared" si="2"/>
        <v>0</v>
      </c>
      <c r="X24" s="46">
        <f t="shared" si="3"/>
        <v>0</v>
      </c>
      <c r="Y24" s="46">
        <f t="shared" si="4"/>
        <v>0</v>
      </c>
    </row>
    <row r="25" spans="1:25" s="4" customFormat="1" ht="30" customHeight="1">
      <c r="A25" s="4" t="s">
        <v>124</v>
      </c>
      <c r="B25" s="46" t="s">
        <v>15</v>
      </c>
      <c r="D25" s="46" t="s">
        <v>26</v>
      </c>
      <c r="E25" s="46">
        <v>100</v>
      </c>
      <c r="F25" s="46">
        <v>86.5</v>
      </c>
      <c r="G25" s="46">
        <v>16</v>
      </c>
      <c r="H25" s="46">
        <v>6.3</v>
      </c>
      <c r="I25" s="46">
        <v>18</v>
      </c>
      <c r="J25" s="46">
        <v>1</v>
      </c>
      <c r="K25" s="46">
        <v>246</v>
      </c>
      <c r="L25" s="87"/>
      <c r="M25" s="78"/>
      <c r="N25" s="79"/>
      <c r="O25" s="80"/>
      <c r="P25" s="81"/>
      <c r="Q25" s="82"/>
      <c r="R25" s="83"/>
      <c r="S25" s="84"/>
      <c r="T25" s="85"/>
      <c r="U25" s="86"/>
      <c r="V25" s="54">
        <f t="shared" si="1"/>
        <v>0</v>
      </c>
      <c r="W25" s="46">
        <f t="shared" si="2"/>
        <v>0</v>
      </c>
      <c r="X25" s="46">
        <f t="shared" si="3"/>
        <v>0</v>
      </c>
      <c r="Y25" s="46">
        <f t="shared" si="4"/>
        <v>0</v>
      </c>
    </row>
    <row r="26" spans="1:25" s="4" customFormat="1" ht="30" customHeight="1">
      <c r="A26" s="4" t="s">
        <v>125</v>
      </c>
      <c r="B26" s="46" t="s">
        <v>16</v>
      </c>
      <c r="D26" s="46" t="s">
        <v>27</v>
      </c>
      <c r="E26" s="46">
        <v>70</v>
      </c>
      <c r="F26" s="46">
        <v>60.5</v>
      </c>
      <c r="G26" s="46">
        <v>11.5</v>
      </c>
      <c r="H26" s="46">
        <v>3.2</v>
      </c>
      <c r="I26" s="46">
        <v>9</v>
      </c>
      <c r="J26" s="46">
        <v>1</v>
      </c>
      <c r="K26" s="46">
        <v>149</v>
      </c>
      <c r="L26" s="87"/>
      <c r="M26" s="78"/>
      <c r="N26" s="79"/>
      <c r="O26" s="80"/>
      <c r="P26" s="81"/>
      <c r="Q26" s="82"/>
      <c r="R26" s="83"/>
      <c r="S26" s="84"/>
      <c r="T26" s="85"/>
      <c r="U26" s="86"/>
      <c r="V26" s="54">
        <f t="shared" si="1"/>
        <v>0</v>
      </c>
      <c r="W26" s="46">
        <f t="shared" si="2"/>
        <v>0</v>
      </c>
      <c r="X26" s="46">
        <f t="shared" si="3"/>
        <v>0</v>
      </c>
      <c r="Y26" s="46">
        <f t="shared" si="4"/>
        <v>0</v>
      </c>
    </row>
    <row r="27" spans="1:25" s="4" customFormat="1" ht="30" customHeight="1">
      <c r="A27" s="4" t="s">
        <v>126</v>
      </c>
      <c r="B27" s="46" t="s">
        <v>17</v>
      </c>
      <c r="D27" s="46" t="s">
        <v>27</v>
      </c>
      <c r="E27" s="46">
        <v>50</v>
      </c>
      <c r="F27" s="46">
        <v>43</v>
      </c>
      <c r="G27" s="46">
        <v>8</v>
      </c>
      <c r="H27" s="46">
        <v>1.5</v>
      </c>
      <c r="I27" s="46">
        <v>3</v>
      </c>
      <c r="J27" s="46">
        <v>1</v>
      </c>
      <c r="K27" s="46">
        <v>109</v>
      </c>
      <c r="L27" s="87"/>
      <c r="M27" s="78"/>
      <c r="N27" s="79"/>
      <c r="O27" s="80"/>
      <c r="P27" s="81"/>
      <c r="Q27" s="82"/>
      <c r="R27" s="83"/>
      <c r="S27" s="84"/>
      <c r="T27" s="85"/>
      <c r="U27" s="86"/>
      <c r="V27" s="54">
        <f t="shared" si="1"/>
        <v>0</v>
      </c>
      <c r="W27" s="46">
        <f t="shared" si="2"/>
        <v>0</v>
      </c>
      <c r="X27" s="46">
        <f t="shared" si="3"/>
        <v>0</v>
      </c>
      <c r="Y27" s="46">
        <f t="shared" si="4"/>
        <v>0</v>
      </c>
    </row>
    <row r="28" spans="1:25" s="4" customFormat="1" ht="30" customHeight="1">
      <c r="A28" s="2" t="s">
        <v>127</v>
      </c>
      <c r="B28" s="45" t="s">
        <v>18</v>
      </c>
      <c r="C28" s="2"/>
      <c r="D28" s="45" t="s">
        <v>28</v>
      </c>
      <c r="E28" s="45">
        <v>30</v>
      </c>
      <c r="F28" s="45">
        <v>26</v>
      </c>
      <c r="G28" s="45">
        <v>5</v>
      </c>
      <c r="H28" s="45">
        <v>0.5</v>
      </c>
      <c r="I28" s="45"/>
      <c r="J28" s="45">
        <v>1</v>
      </c>
      <c r="K28" s="45">
        <v>76</v>
      </c>
      <c r="L28" s="88"/>
      <c r="M28" s="89"/>
      <c r="N28" s="90"/>
      <c r="O28" s="91"/>
      <c r="P28" s="92"/>
      <c r="Q28" s="93"/>
      <c r="R28" s="94"/>
      <c r="S28" s="95"/>
      <c r="T28" s="96"/>
      <c r="U28" s="97"/>
      <c r="V28" s="55">
        <f t="shared" si="1"/>
        <v>0</v>
      </c>
      <c r="W28" s="45">
        <f t="shared" si="2"/>
        <v>0</v>
      </c>
      <c r="X28" s="45">
        <f t="shared" si="3"/>
        <v>0</v>
      </c>
      <c r="Y28" s="45">
        <f t="shared" si="4"/>
        <v>0</v>
      </c>
    </row>
    <row r="29" spans="1:25" s="4" customFormat="1" ht="30" customHeight="1">
      <c r="A29" s="4" t="s">
        <v>128</v>
      </c>
      <c r="B29" s="46" t="s">
        <v>19</v>
      </c>
      <c r="D29" s="46" t="s">
        <v>24</v>
      </c>
      <c r="E29" s="46">
        <v>145</v>
      </c>
      <c r="F29" s="46">
        <v>125.5</v>
      </c>
      <c r="G29" s="46">
        <v>46</v>
      </c>
      <c r="H29" s="46">
        <v>17.100000000000001</v>
      </c>
      <c r="I29" s="46">
        <v>20</v>
      </c>
      <c r="J29" s="46">
        <v>1</v>
      </c>
      <c r="K29" s="44">
        <v>451</v>
      </c>
      <c r="L29" s="87"/>
      <c r="M29" s="78"/>
      <c r="N29" s="79"/>
      <c r="O29" s="80"/>
      <c r="P29" s="81"/>
      <c r="Q29" s="82"/>
      <c r="R29" s="83"/>
      <c r="S29" s="84"/>
      <c r="T29" s="85"/>
      <c r="U29" s="86"/>
      <c r="V29" s="54">
        <f>SUM(L29:U29)</f>
        <v>0</v>
      </c>
      <c r="W29" s="46">
        <f t="shared" si="2"/>
        <v>0</v>
      </c>
      <c r="X29" s="46">
        <f t="shared" si="3"/>
        <v>0</v>
      </c>
      <c r="Y29" s="46">
        <f t="shared" si="4"/>
        <v>0</v>
      </c>
    </row>
    <row r="30" spans="1:25" s="4" customFormat="1" ht="30" customHeight="1">
      <c r="A30" s="4" t="s">
        <v>129</v>
      </c>
      <c r="B30" s="46" t="s">
        <v>20</v>
      </c>
      <c r="D30" s="46" t="s">
        <v>26</v>
      </c>
      <c r="E30" s="46">
        <v>100</v>
      </c>
      <c r="F30" s="46">
        <v>86.5</v>
      </c>
      <c r="G30" s="46">
        <v>32</v>
      </c>
      <c r="H30" s="46">
        <v>8.1999999999999993</v>
      </c>
      <c r="I30" s="46">
        <v>15</v>
      </c>
      <c r="J30" s="46">
        <v>1</v>
      </c>
      <c r="K30" s="44">
        <v>246</v>
      </c>
      <c r="L30" s="87"/>
      <c r="M30" s="78"/>
      <c r="N30" s="79"/>
      <c r="O30" s="80"/>
      <c r="P30" s="81"/>
      <c r="Q30" s="82"/>
      <c r="R30" s="83"/>
      <c r="S30" s="84"/>
      <c r="T30" s="85"/>
      <c r="U30" s="86"/>
      <c r="V30" s="54">
        <f>SUM(L30:U30)</f>
        <v>0</v>
      </c>
      <c r="W30" s="46">
        <f t="shared" si="2"/>
        <v>0</v>
      </c>
      <c r="X30" s="46">
        <f t="shared" si="3"/>
        <v>0</v>
      </c>
      <c r="Y30" s="46">
        <f t="shared" si="4"/>
        <v>0</v>
      </c>
    </row>
    <row r="31" spans="1:25" s="4" customFormat="1" ht="30" customHeight="1">
      <c r="A31" s="4" t="s">
        <v>130</v>
      </c>
      <c r="B31" s="46" t="s">
        <v>21</v>
      </c>
      <c r="D31" s="46" t="s">
        <v>27</v>
      </c>
      <c r="E31" s="46">
        <v>70</v>
      </c>
      <c r="F31" s="46">
        <v>60.5</v>
      </c>
      <c r="G31" s="46">
        <v>22</v>
      </c>
      <c r="H31" s="46">
        <v>4</v>
      </c>
      <c r="I31" s="46">
        <v>9</v>
      </c>
      <c r="J31" s="46">
        <v>1</v>
      </c>
      <c r="K31" s="44">
        <v>149</v>
      </c>
      <c r="L31" s="87"/>
      <c r="M31" s="78"/>
      <c r="N31" s="79"/>
      <c r="O31" s="80"/>
      <c r="P31" s="81"/>
      <c r="Q31" s="82"/>
      <c r="R31" s="83"/>
      <c r="S31" s="84"/>
      <c r="T31" s="85"/>
      <c r="U31" s="86"/>
      <c r="V31" s="54">
        <f t="shared" si="1"/>
        <v>0</v>
      </c>
      <c r="W31" s="46">
        <f t="shared" si="2"/>
        <v>0</v>
      </c>
      <c r="X31" s="46">
        <f t="shared" si="3"/>
        <v>0</v>
      </c>
      <c r="Y31" s="46">
        <f t="shared" si="4"/>
        <v>0</v>
      </c>
    </row>
    <row r="32" spans="1:25" s="4" customFormat="1" ht="30" customHeight="1">
      <c r="A32" s="4" t="s">
        <v>131</v>
      </c>
      <c r="B32" s="46" t="s">
        <v>22</v>
      </c>
      <c r="D32" s="46" t="s">
        <v>27</v>
      </c>
      <c r="E32" s="46">
        <v>50</v>
      </c>
      <c r="F32" s="46">
        <v>43</v>
      </c>
      <c r="G32" s="46">
        <v>16</v>
      </c>
      <c r="H32" s="46">
        <v>2</v>
      </c>
      <c r="I32" s="46">
        <v>3</v>
      </c>
      <c r="J32" s="46">
        <v>1</v>
      </c>
      <c r="K32" s="44">
        <v>103</v>
      </c>
      <c r="L32" s="87"/>
      <c r="M32" s="78"/>
      <c r="N32" s="79"/>
      <c r="O32" s="80"/>
      <c r="P32" s="81"/>
      <c r="Q32" s="82"/>
      <c r="R32" s="83"/>
      <c r="S32" s="84"/>
      <c r="T32" s="85"/>
      <c r="U32" s="86"/>
      <c r="V32" s="54">
        <f t="shared" si="1"/>
        <v>0</v>
      </c>
      <c r="W32" s="46">
        <f t="shared" si="2"/>
        <v>0</v>
      </c>
      <c r="X32" s="46">
        <f t="shared" si="3"/>
        <v>0</v>
      </c>
      <c r="Y32" s="46">
        <f t="shared" si="4"/>
        <v>0</v>
      </c>
    </row>
    <row r="33" spans="1:25" s="4" customFormat="1" ht="30" customHeight="1">
      <c r="A33" s="2" t="s">
        <v>132</v>
      </c>
      <c r="B33" s="45" t="s">
        <v>23</v>
      </c>
      <c r="C33" s="2"/>
      <c r="D33" s="45" t="s">
        <v>28</v>
      </c>
      <c r="E33" s="45">
        <v>30</v>
      </c>
      <c r="F33" s="45">
        <v>26</v>
      </c>
      <c r="G33" s="45">
        <v>9.5</v>
      </c>
      <c r="H33" s="45">
        <v>0.8</v>
      </c>
      <c r="I33" s="45"/>
      <c r="J33" s="45">
        <v>1</v>
      </c>
      <c r="K33" s="45">
        <v>76</v>
      </c>
      <c r="L33" s="88"/>
      <c r="M33" s="89"/>
      <c r="N33" s="90"/>
      <c r="O33" s="91"/>
      <c r="P33" s="92"/>
      <c r="Q33" s="93"/>
      <c r="R33" s="94"/>
      <c r="S33" s="95"/>
      <c r="T33" s="96"/>
      <c r="U33" s="97"/>
      <c r="V33" s="55">
        <f t="shared" ref="V33:V37" si="7">SUM(L33:U33)</f>
        <v>0</v>
      </c>
      <c r="W33" s="45">
        <f t="shared" si="2"/>
        <v>0</v>
      </c>
      <c r="X33" s="45">
        <f t="shared" si="3"/>
        <v>0</v>
      </c>
      <c r="Y33" s="45">
        <f t="shared" si="4"/>
        <v>0</v>
      </c>
    </row>
    <row r="34" spans="1:25" s="4" customFormat="1" ht="35.1" customHeight="1">
      <c r="A34" s="4" t="s">
        <v>133</v>
      </c>
      <c r="B34" s="46" t="s">
        <v>29</v>
      </c>
      <c r="D34" s="46" t="s">
        <v>24</v>
      </c>
      <c r="E34" s="46">
        <v>145</v>
      </c>
      <c r="F34" s="46">
        <v>53</v>
      </c>
      <c r="G34" s="46">
        <v>16</v>
      </c>
      <c r="H34" s="46">
        <v>5.9</v>
      </c>
      <c r="I34" s="46">
        <v>7</v>
      </c>
      <c r="J34" s="46">
        <v>1</v>
      </c>
      <c r="K34" s="13">
        <v>316</v>
      </c>
      <c r="L34" s="87"/>
      <c r="M34" s="78"/>
      <c r="N34" s="79"/>
      <c r="O34" s="80"/>
      <c r="P34" s="81"/>
      <c r="Q34" s="82"/>
      <c r="R34" s="83"/>
      <c r="S34" s="84"/>
      <c r="T34" s="85"/>
      <c r="U34" s="86"/>
      <c r="V34" s="54">
        <f t="shared" si="7"/>
        <v>0</v>
      </c>
      <c r="W34" s="46">
        <f t="shared" si="2"/>
        <v>0</v>
      </c>
      <c r="X34" s="46">
        <f t="shared" si="3"/>
        <v>0</v>
      </c>
      <c r="Y34" s="46">
        <f t="shared" si="4"/>
        <v>0</v>
      </c>
    </row>
    <row r="35" spans="1:25" s="4" customFormat="1" ht="35.1" customHeight="1">
      <c r="A35" s="4" t="s">
        <v>134</v>
      </c>
      <c r="B35" s="46" t="s">
        <v>30</v>
      </c>
      <c r="D35" s="46" t="s">
        <v>26</v>
      </c>
      <c r="E35" s="46">
        <v>100</v>
      </c>
      <c r="F35" s="46">
        <v>36</v>
      </c>
      <c r="G35" s="46">
        <v>11</v>
      </c>
      <c r="H35" s="46">
        <v>2.8</v>
      </c>
      <c r="I35" s="46">
        <v>5</v>
      </c>
      <c r="J35" s="46">
        <v>1</v>
      </c>
      <c r="K35" s="13">
        <v>155</v>
      </c>
      <c r="L35" s="87"/>
      <c r="M35" s="78"/>
      <c r="N35" s="79"/>
      <c r="O35" s="80"/>
      <c r="P35" s="81"/>
      <c r="Q35" s="82"/>
      <c r="R35" s="83"/>
      <c r="S35" s="84"/>
      <c r="T35" s="85"/>
      <c r="U35" s="86"/>
      <c r="V35" s="54">
        <f>SUM(L35:U35)</f>
        <v>0</v>
      </c>
      <c r="W35" s="46">
        <f t="shared" si="2"/>
        <v>0</v>
      </c>
      <c r="X35" s="46">
        <f t="shared" si="3"/>
        <v>0</v>
      </c>
      <c r="Y35" s="46">
        <f t="shared" si="4"/>
        <v>0</v>
      </c>
    </row>
    <row r="36" spans="1:25" s="4" customFormat="1" ht="35.1" customHeight="1">
      <c r="A36" s="2" t="s">
        <v>135</v>
      </c>
      <c r="B36" s="45" t="s">
        <v>31</v>
      </c>
      <c r="C36" s="2"/>
      <c r="D36" s="45" t="s">
        <v>27</v>
      </c>
      <c r="E36" s="45">
        <v>60</v>
      </c>
      <c r="F36" s="45">
        <v>22</v>
      </c>
      <c r="G36" s="45">
        <v>6.5</v>
      </c>
      <c r="H36" s="45">
        <v>1</v>
      </c>
      <c r="I36" s="45">
        <v>3</v>
      </c>
      <c r="J36" s="45">
        <v>1</v>
      </c>
      <c r="K36" s="26">
        <v>92</v>
      </c>
      <c r="L36" s="88"/>
      <c r="M36" s="89"/>
      <c r="N36" s="90"/>
      <c r="O36" s="91"/>
      <c r="P36" s="92"/>
      <c r="Q36" s="93"/>
      <c r="R36" s="94"/>
      <c r="S36" s="95"/>
      <c r="T36" s="96"/>
      <c r="U36" s="97"/>
      <c r="V36" s="55">
        <f t="shared" si="7"/>
        <v>0</v>
      </c>
      <c r="W36" s="45">
        <f t="shared" si="2"/>
        <v>0</v>
      </c>
      <c r="X36" s="45">
        <f t="shared" si="3"/>
        <v>0</v>
      </c>
      <c r="Y36" s="45">
        <f t="shared" si="4"/>
        <v>0</v>
      </c>
    </row>
    <row r="37" spans="1:25" s="4" customFormat="1" ht="38.1" customHeight="1">
      <c r="A37" s="4" t="s">
        <v>136</v>
      </c>
      <c r="B37" s="46" t="s">
        <v>32</v>
      </c>
      <c r="D37" s="46" t="s">
        <v>24</v>
      </c>
      <c r="E37" s="46">
        <v>145</v>
      </c>
      <c r="F37" s="46">
        <v>60</v>
      </c>
      <c r="G37" s="46">
        <v>20</v>
      </c>
      <c r="H37" s="46">
        <v>7</v>
      </c>
      <c r="I37" s="46">
        <v>10</v>
      </c>
      <c r="J37" s="46">
        <v>1</v>
      </c>
      <c r="K37" s="13">
        <v>328</v>
      </c>
      <c r="L37" s="87"/>
      <c r="M37" s="78"/>
      <c r="N37" s="79"/>
      <c r="O37" s="80"/>
      <c r="P37" s="81"/>
      <c r="Q37" s="82"/>
      <c r="R37" s="83"/>
      <c r="S37" s="84"/>
      <c r="T37" s="85"/>
      <c r="U37" s="86"/>
      <c r="V37" s="54">
        <f t="shared" si="7"/>
        <v>0</v>
      </c>
      <c r="W37" s="46">
        <f t="shared" si="2"/>
        <v>0</v>
      </c>
      <c r="X37" s="46">
        <f t="shared" si="3"/>
        <v>0</v>
      </c>
      <c r="Y37" s="46">
        <f t="shared" si="4"/>
        <v>0</v>
      </c>
    </row>
    <row r="38" spans="1:25" s="4" customFormat="1" ht="38.1" customHeight="1">
      <c r="A38" s="4" t="s">
        <v>137</v>
      </c>
      <c r="B38" s="46" t="s">
        <v>33</v>
      </c>
      <c r="D38" s="46" t="s">
        <v>26</v>
      </c>
      <c r="E38" s="46">
        <v>100</v>
      </c>
      <c r="F38" s="46">
        <v>41</v>
      </c>
      <c r="G38" s="46">
        <v>14</v>
      </c>
      <c r="H38" s="46">
        <v>3.4</v>
      </c>
      <c r="I38" s="46">
        <v>8</v>
      </c>
      <c r="J38" s="46">
        <v>1</v>
      </c>
      <c r="K38" s="13">
        <v>171</v>
      </c>
      <c r="L38" s="87"/>
      <c r="M38" s="78"/>
      <c r="N38" s="79"/>
      <c r="O38" s="80"/>
      <c r="P38" s="81"/>
      <c r="Q38" s="82"/>
      <c r="R38" s="83"/>
      <c r="S38" s="84"/>
      <c r="T38" s="85"/>
      <c r="U38" s="86"/>
      <c r="V38" s="54">
        <f>SUM(L38:U38)</f>
        <v>0</v>
      </c>
      <c r="W38" s="46">
        <f t="shared" ref="W38:W57" si="8">SUM(V38*J38)</f>
        <v>0</v>
      </c>
      <c r="X38" s="46">
        <f t="shared" ref="X38:X57" si="9">SUM(V38*K38)</f>
        <v>0</v>
      </c>
      <c r="Y38" s="46">
        <f t="shared" ref="Y38:Y57" si="10">SUM(V38*H38)</f>
        <v>0</v>
      </c>
    </row>
    <row r="39" spans="1:25" s="4" customFormat="1" ht="38.1" customHeight="1">
      <c r="A39" s="2" t="s">
        <v>138</v>
      </c>
      <c r="B39" s="45" t="s">
        <v>34</v>
      </c>
      <c r="C39" s="2"/>
      <c r="D39" s="45" t="s">
        <v>27</v>
      </c>
      <c r="E39" s="45">
        <v>70</v>
      </c>
      <c r="F39" s="45">
        <v>29</v>
      </c>
      <c r="G39" s="45">
        <v>10</v>
      </c>
      <c r="H39" s="45">
        <v>1.7</v>
      </c>
      <c r="I39" s="45">
        <v>6</v>
      </c>
      <c r="J39" s="45">
        <v>1</v>
      </c>
      <c r="K39" s="26">
        <v>102</v>
      </c>
      <c r="L39" s="88"/>
      <c r="M39" s="89"/>
      <c r="N39" s="90"/>
      <c r="O39" s="91"/>
      <c r="P39" s="92"/>
      <c r="Q39" s="93"/>
      <c r="R39" s="94"/>
      <c r="S39" s="95"/>
      <c r="T39" s="96"/>
      <c r="U39" s="97"/>
      <c r="V39" s="55">
        <f t="shared" ref="V39:V57" si="11">SUM(L39:U39)</f>
        <v>0</v>
      </c>
      <c r="W39" s="45">
        <f t="shared" si="8"/>
        <v>0</v>
      </c>
      <c r="X39" s="45">
        <f t="shared" si="9"/>
        <v>0</v>
      </c>
      <c r="Y39" s="45">
        <f t="shared" si="10"/>
        <v>0</v>
      </c>
    </row>
    <row r="40" spans="1:25" s="4" customFormat="1" ht="30" customHeight="1">
      <c r="A40" s="4" t="s">
        <v>139</v>
      </c>
      <c r="B40" s="46" t="s">
        <v>66</v>
      </c>
      <c r="D40" s="46" t="s">
        <v>24</v>
      </c>
      <c r="E40" s="46">
        <v>145</v>
      </c>
      <c r="F40" s="46">
        <v>105</v>
      </c>
      <c r="G40" s="46">
        <v>31</v>
      </c>
      <c r="H40" s="46">
        <v>12.8</v>
      </c>
      <c r="I40" s="46">
        <v>17</v>
      </c>
      <c r="J40" s="46">
        <v>1</v>
      </c>
      <c r="K40" s="46">
        <v>451</v>
      </c>
      <c r="L40" s="87"/>
      <c r="M40" s="78"/>
      <c r="N40" s="79"/>
      <c r="O40" s="80"/>
      <c r="P40" s="81"/>
      <c r="Q40" s="82"/>
      <c r="R40" s="83"/>
      <c r="S40" s="84"/>
      <c r="T40" s="85"/>
      <c r="U40" s="86"/>
      <c r="V40" s="54">
        <f t="shared" si="11"/>
        <v>0</v>
      </c>
      <c r="W40" s="46">
        <f t="shared" si="8"/>
        <v>0</v>
      </c>
      <c r="X40" s="46">
        <f t="shared" si="9"/>
        <v>0</v>
      </c>
      <c r="Y40" s="46">
        <f t="shared" si="10"/>
        <v>0</v>
      </c>
    </row>
    <row r="41" spans="1:25" s="4" customFormat="1" ht="30" customHeight="1">
      <c r="A41" s="4" t="s">
        <v>140</v>
      </c>
      <c r="B41" s="46" t="s">
        <v>67</v>
      </c>
      <c r="D41" s="46" t="s">
        <v>26</v>
      </c>
      <c r="E41" s="46">
        <v>100</v>
      </c>
      <c r="F41" s="46">
        <v>73</v>
      </c>
      <c r="G41" s="46">
        <v>22</v>
      </c>
      <c r="H41" s="46">
        <v>6.2</v>
      </c>
      <c r="I41" s="46">
        <v>8</v>
      </c>
      <c r="J41" s="46">
        <v>1</v>
      </c>
      <c r="K41" s="46">
        <v>246</v>
      </c>
      <c r="L41" s="87"/>
      <c r="M41" s="78"/>
      <c r="N41" s="79"/>
      <c r="O41" s="80"/>
      <c r="P41" s="81"/>
      <c r="Q41" s="82"/>
      <c r="R41" s="83"/>
      <c r="S41" s="84"/>
      <c r="T41" s="85"/>
      <c r="U41" s="86"/>
      <c r="V41" s="54">
        <f t="shared" si="11"/>
        <v>0</v>
      </c>
      <c r="W41" s="46">
        <f t="shared" si="8"/>
        <v>0</v>
      </c>
      <c r="X41" s="46">
        <f t="shared" si="9"/>
        <v>0</v>
      </c>
      <c r="Y41" s="46">
        <f t="shared" si="10"/>
        <v>0</v>
      </c>
    </row>
    <row r="42" spans="1:25" s="4" customFormat="1" ht="30" customHeight="1">
      <c r="A42" s="4" t="s">
        <v>141</v>
      </c>
      <c r="B42" s="46" t="s">
        <v>68</v>
      </c>
      <c r="D42" s="46" t="s">
        <v>26</v>
      </c>
      <c r="E42" s="46">
        <v>70</v>
      </c>
      <c r="F42" s="46">
        <v>51</v>
      </c>
      <c r="G42" s="46">
        <v>15</v>
      </c>
      <c r="H42" s="46">
        <v>3</v>
      </c>
      <c r="I42" s="46">
        <v>4</v>
      </c>
      <c r="J42" s="46">
        <v>1</v>
      </c>
      <c r="K42" s="46">
        <v>149</v>
      </c>
      <c r="L42" s="87"/>
      <c r="M42" s="78"/>
      <c r="N42" s="79"/>
      <c r="O42" s="80"/>
      <c r="P42" s="81"/>
      <c r="Q42" s="82"/>
      <c r="R42" s="83"/>
      <c r="S42" s="84"/>
      <c r="T42" s="85"/>
      <c r="U42" s="86"/>
      <c r="V42" s="54">
        <f t="shared" si="11"/>
        <v>0</v>
      </c>
      <c r="W42" s="46">
        <f t="shared" si="8"/>
        <v>0</v>
      </c>
      <c r="X42" s="46">
        <f t="shared" si="9"/>
        <v>0</v>
      </c>
      <c r="Y42" s="46">
        <f t="shared" si="10"/>
        <v>0</v>
      </c>
    </row>
    <row r="43" spans="1:25" s="4" customFormat="1" ht="30" customHeight="1">
      <c r="A43" s="4" t="s">
        <v>142</v>
      </c>
      <c r="B43" s="46" t="s">
        <v>69</v>
      </c>
      <c r="D43" s="46" t="s">
        <v>27</v>
      </c>
      <c r="E43" s="46">
        <v>50</v>
      </c>
      <c r="F43" s="46">
        <v>36</v>
      </c>
      <c r="G43" s="46">
        <v>11</v>
      </c>
      <c r="H43" s="46">
        <v>1.5</v>
      </c>
      <c r="I43" s="46">
        <v>2</v>
      </c>
      <c r="J43" s="46">
        <v>1</v>
      </c>
      <c r="K43" s="46">
        <v>103</v>
      </c>
      <c r="L43" s="87"/>
      <c r="M43" s="78"/>
      <c r="N43" s="79"/>
      <c r="O43" s="80"/>
      <c r="P43" s="81"/>
      <c r="Q43" s="82"/>
      <c r="R43" s="83"/>
      <c r="S43" s="84"/>
      <c r="T43" s="85"/>
      <c r="U43" s="86"/>
      <c r="V43" s="54">
        <f t="shared" si="11"/>
        <v>0</v>
      </c>
      <c r="W43" s="46">
        <f t="shared" si="8"/>
        <v>0</v>
      </c>
      <c r="X43" s="46">
        <f t="shared" si="9"/>
        <v>0</v>
      </c>
      <c r="Y43" s="46">
        <f t="shared" si="10"/>
        <v>0</v>
      </c>
    </row>
    <row r="44" spans="1:25" s="4" customFormat="1" ht="30" customHeight="1">
      <c r="A44" s="2" t="s">
        <v>143</v>
      </c>
      <c r="B44" s="45" t="s">
        <v>70</v>
      </c>
      <c r="C44" s="2"/>
      <c r="D44" s="45" t="s">
        <v>28</v>
      </c>
      <c r="E44" s="45">
        <v>30</v>
      </c>
      <c r="F44" s="45">
        <v>22</v>
      </c>
      <c r="G44" s="45">
        <v>6</v>
      </c>
      <c r="H44" s="45">
        <v>0.5</v>
      </c>
      <c r="I44" s="45"/>
      <c r="J44" s="45">
        <v>1</v>
      </c>
      <c r="K44" s="45">
        <v>76</v>
      </c>
      <c r="L44" s="88"/>
      <c r="M44" s="89"/>
      <c r="N44" s="90"/>
      <c r="O44" s="91"/>
      <c r="P44" s="92"/>
      <c r="Q44" s="93"/>
      <c r="R44" s="94"/>
      <c r="S44" s="95"/>
      <c r="T44" s="96"/>
      <c r="U44" s="97"/>
      <c r="V44" s="55">
        <f t="shared" si="11"/>
        <v>0</v>
      </c>
      <c r="W44" s="45">
        <f t="shared" si="8"/>
        <v>0</v>
      </c>
      <c r="X44" s="45">
        <f t="shared" si="9"/>
        <v>0</v>
      </c>
      <c r="Y44" s="45">
        <f t="shared" si="10"/>
        <v>0</v>
      </c>
    </row>
    <row r="45" spans="1:25" s="4" customFormat="1" ht="38.1" customHeight="1">
      <c r="A45" s="4" t="s">
        <v>144</v>
      </c>
      <c r="B45" s="46" t="s">
        <v>62</v>
      </c>
      <c r="D45" s="46" t="s">
        <v>26</v>
      </c>
      <c r="E45" s="46">
        <v>100</v>
      </c>
      <c r="F45" s="46">
        <v>60</v>
      </c>
      <c r="G45" s="46">
        <v>12</v>
      </c>
      <c r="H45" s="46">
        <v>6.9</v>
      </c>
      <c r="I45" s="46">
        <v>9</v>
      </c>
      <c r="J45" s="46">
        <v>1</v>
      </c>
      <c r="K45" s="46">
        <v>322</v>
      </c>
      <c r="L45" s="87"/>
      <c r="M45" s="78"/>
      <c r="N45" s="79"/>
      <c r="O45" s="80"/>
      <c r="P45" s="81"/>
      <c r="Q45" s="82"/>
      <c r="R45" s="83"/>
      <c r="S45" s="84"/>
      <c r="T45" s="85"/>
      <c r="U45" s="86"/>
      <c r="V45" s="54">
        <f t="shared" si="11"/>
        <v>0</v>
      </c>
      <c r="W45" s="46">
        <f t="shared" si="8"/>
        <v>0</v>
      </c>
      <c r="X45" s="46">
        <f t="shared" si="9"/>
        <v>0</v>
      </c>
      <c r="Y45" s="46">
        <f t="shared" si="10"/>
        <v>0</v>
      </c>
    </row>
    <row r="46" spans="1:25" s="4" customFormat="1" ht="38.1" customHeight="1">
      <c r="A46" s="2" t="s">
        <v>145</v>
      </c>
      <c r="B46" s="45" t="s">
        <v>63</v>
      </c>
      <c r="C46" s="2"/>
      <c r="D46" s="45" t="s">
        <v>26</v>
      </c>
      <c r="E46" s="45">
        <v>75</v>
      </c>
      <c r="F46" s="45">
        <v>45</v>
      </c>
      <c r="G46" s="45">
        <v>9</v>
      </c>
      <c r="H46" s="45">
        <v>3.9</v>
      </c>
      <c r="I46" s="45">
        <v>5</v>
      </c>
      <c r="J46" s="45">
        <v>1</v>
      </c>
      <c r="K46" s="45">
        <v>217</v>
      </c>
      <c r="L46" s="88"/>
      <c r="M46" s="89"/>
      <c r="N46" s="90"/>
      <c r="O46" s="91"/>
      <c r="P46" s="92"/>
      <c r="Q46" s="93"/>
      <c r="R46" s="94"/>
      <c r="S46" s="95"/>
      <c r="T46" s="96"/>
      <c r="U46" s="97"/>
      <c r="V46" s="55">
        <f t="shared" si="11"/>
        <v>0</v>
      </c>
      <c r="W46" s="45">
        <f t="shared" si="8"/>
        <v>0</v>
      </c>
      <c r="X46" s="45">
        <f t="shared" si="9"/>
        <v>0</v>
      </c>
      <c r="Y46" s="45">
        <f t="shared" si="10"/>
        <v>0</v>
      </c>
    </row>
    <row r="47" spans="1:25" s="4" customFormat="1" ht="35.1" customHeight="1">
      <c r="A47" s="4" t="s">
        <v>146</v>
      </c>
      <c r="B47" s="46" t="s">
        <v>49</v>
      </c>
      <c r="D47" s="46" t="s">
        <v>24</v>
      </c>
      <c r="E47" s="46">
        <v>150</v>
      </c>
      <c r="F47" s="46">
        <v>19.5</v>
      </c>
      <c r="G47" s="46">
        <v>16</v>
      </c>
      <c r="H47" s="46">
        <v>5.25</v>
      </c>
      <c r="I47" s="46"/>
      <c r="J47" s="46">
        <v>1</v>
      </c>
      <c r="K47" s="13">
        <v>274</v>
      </c>
      <c r="L47" s="87"/>
      <c r="M47" s="78"/>
      <c r="N47" s="79"/>
      <c r="O47" s="80"/>
      <c r="P47" s="81"/>
      <c r="Q47" s="82"/>
      <c r="R47" s="83"/>
      <c r="S47" s="84"/>
      <c r="T47" s="85"/>
      <c r="U47" s="86"/>
      <c r="V47" s="54">
        <f t="shared" si="11"/>
        <v>0</v>
      </c>
      <c r="W47" s="46">
        <f t="shared" si="8"/>
        <v>0</v>
      </c>
      <c r="X47" s="46">
        <f t="shared" si="9"/>
        <v>0</v>
      </c>
      <c r="Y47" s="46">
        <f t="shared" si="10"/>
        <v>0</v>
      </c>
    </row>
    <row r="48" spans="1:25" s="4" customFormat="1" ht="35.1" customHeight="1">
      <c r="A48" s="4" t="s">
        <v>147</v>
      </c>
      <c r="B48" s="46" t="s">
        <v>50</v>
      </c>
      <c r="D48" s="46" t="s">
        <v>26</v>
      </c>
      <c r="E48" s="46">
        <v>110</v>
      </c>
      <c r="F48" s="46">
        <v>19.5</v>
      </c>
      <c r="G48" s="46">
        <v>16</v>
      </c>
      <c r="H48" s="46">
        <v>4</v>
      </c>
      <c r="I48" s="46"/>
      <c r="J48" s="46">
        <v>1</v>
      </c>
      <c r="K48" s="13">
        <v>224</v>
      </c>
      <c r="L48" s="87"/>
      <c r="M48" s="78"/>
      <c r="N48" s="79"/>
      <c r="O48" s="80"/>
      <c r="P48" s="81"/>
      <c r="Q48" s="82"/>
      <c r="R48" s="83"/>
      <c r="S48" s="84"/>
      <c r="T48" s="85"/>
      <c r="U48" s="86"/>
      <c r="V48" s="54">
        <f t="shared" si="11"/>
        <v>0</v>
      </c>
      <c r="W48" s="46">
        <f t="shared" si="8"/>
        <v>0</v>
      </c>
      <c r="X48" s="46">
        <f t="shared" si="9"/>
        <v>0</v>
      </c>
      <c r="Y48" s="46">
        <f t="shared" si="10"/>
        <v>0</v>
      </c>
    </row>
    <row r="49" spans="1:25" s="4" customFormat="1" ht="35.1" customHeight="1">
      <c r="A49" s="4" t="s">
        <v>148</v>
      </c>
      <c r="B49" s="46" t="s">
        <v>51</v>
      </c>
      <c r="D49" s="46" t="s">
        <v>27</v>
      </c>
      <c r="E49" s="46">
        <v>80</v>
      </c>
      <c r="F49" s="46">
        <v>19.5</v>
      </c>
      <c r="G49" s="46">
        <v>16</v>
      </c>
      <c r="H49" s="46">
        <v>3</v>
      </c>
      <c r="I49" s="46"/>
      <c r="J49" s="46">
        <v>1</v>
      </c>
      <c r="K49" s="13">
        <v>187</v>
      </c>
      <c r="L49" s="87"/>
      <c r="M49" s="78"/>
      <c r="N49" s="79"/>
      <c r="O49" s="80"/>
      <c r="P49" s="81"/>
      <c r="Q49" s="82"/>
      <c r="R49" s="83"/>
      <c r="S49" s="84"/>
      <c r="T49" s="85"/>
      <c r="U49" s="86"/>
      <c r="V49" s="54">
        <f t="shared" si="11"/>
        <v>0</v>
      </c>
      <c r="W49" s="46">
        <f t="shared" si="8"/>
        <v>0</v>
      </c>
      <c r="X49" s="46">
        <f t="shared" si="9"/>
        <v>0</v>
      </c>
      <c r="Y49" s="46">
        <f t="shared" si="10"/>
        <v>0</v>
      </c>
    </row>
    <row r="50" spans="1:25" s="4" customFormat="1" ht="35.1" customHeight="1">
      <c r="A50" s="2" t="s">
        <v>149</v>
      </c>
      <c r="B50" s="45" t="s">
        <v>52</v>
      </c>
      <c r="C50" s="2"/>
      <c r="D50" s="45" t="s">
        <v>27</v>
      </c>
      <c r="E50" s="45">
        <v>60</v>
      </c>
      <c r="F50" s="45">
        <v>19.5</v>
      </c>
      <c r="G50" s="45">
        <v>16</v>
      </c>
      <c r="H50" s="45">
        <v>2.5</v>
      </c>
      <c r="I50" s="45"/>
      <c r="J50" s="45">
        <v>1</v>
      </c>
      <c r="K50" s="26">
        <v>169</v>
      </c>
      <c r="L50" s="88"/>
      <c r="M50" s="89"/>
      <c r="N50" s="90"/>
      <c r="O50" s="91"/>
      <c r="P50" s="92"/>
      <c r="Q50" s="93"/>
      <c r="R50" s="94"/>
      <c r="S50" s="95"/>
      <c r="T50" s="96"/>
      <c r="U50" s="97"/>
      <c r="V50" s="55">
        <f t="shared" si="11"/>
        <v>0</v>
      </c>
      <c r="W50" s="45">
        <f t="shared" si="8"/>
        <v>0</v>
      </c>
      <c r="X50" s="45">
        <f t="shared" si="9"/>
        <v>0</v>
      </c>
      <c r="Y50" s="45">
        <f t="shared" si="10"/>
        <v>0</v>
      </c>
    </row>
    <row r="51" spans="1:25" s="4" customFormat="1" ht="51.95" customHeight="1">
      <c r="A51" s="4" t="s">
        <v>150</v>
      </c>
      <c r="B51" s="46" t="s">
        <v>64</v>
      </c>
      <c r="D51" s="46" t="s">
        <v>26</v>
      </c>
      <c r="E51" s="46">
        <v>100</v>
      </c>
      <c r="F51" s="46">
        <v>20</v>
      </c>
      <c r="G51" s="46">
        <v>23</v>
      </c>
      <c r="H51" s="46">
        <v>6</v>
      </c>
      <c r="I51" s="46"/>
      <c r="J51" s="46">
        <v>1</v>
      </c>
      <c r="K51" s="13">
        <v>224</v>
      </c>
      <c r="L51" s="87"/>
      <c r="M51" s="78"/>
      <c r="N51" s="79"/>
      <c r="O51" s="80"/>
      <c r="P51" s="81"/>
      <c r="Q51" s="82"/>
      <c r="R51" s="83"/>
      <c r="S51" s="84"/>
      <c r="T51" s="85"/>
      <c r="U51" s="86"/>
      <c r="V51" s="54">
        <f t="shared" si="11"/>
        <v>0</v>
      </c>
      <c r="W51" s="46">
        <f t="shared" si="8"/>
        <v>0</v>
      </c>
      <c r="X51" s="46">
        <f t="shared" si="9"/>
        <v>0</v>
      </c>
      <c r="Y51" s="46">
        <f t="shared" si="10"/>
        <v>0</v>
      </c>
    </row>
    <row r="52" spans="1:25" s="4" customFormat="1" ht="51.95" customHeight="1">
      <c r="A52" s="2" t="s">
        <v>151</v>
      </c>
      <c r="B52" s="45" t="s">
        <v>65</v>
      </c>
      <c r="C52" s="2"/>
      <c r="D52" s="45" t="s">
        <v>26</v>
      </c>
      <c r="E52" s="45">
        <v>100</v>
      </c>
      <c r="F52" s="45">
        <v>20</v>
      </c>
      <c r="G52" s="45">
        <v>11.5</v>
      </c>
      <c r="H52" s="45">
        <v>3.9</v>
      </c>
      <c r="I52" s="45"/>
      <c r="J52" s="45">
        <v>1</v>
      </c>
      <c r="K52" s="26">
        <v>169</v>
      </c>
      <c r="L52" s="88"/>
      <c r="M52" s="89"/>
      <c r="N52" s="90"/>
      <c r="O52" s="91"/>
      <c r="P52" s="92"/>
      <c r="Q52" s="93"/>
      <c r="R52" s="94"/>
      <c r="S52" s="95"/>
      <c r="T52" s="96"/>
      <c r="U52" s="97"/>
      <c r="V52" s="55">
        <f t="shared" si="11"/>
        <v>0</v>
      </c>
      <c r="W52" s="45">
        <f t="shared" si="8"/>
        <v>0</v>
      </c>
      <c r="X52" s="45">
        <f t="shared" si="9"/>
        <v>0</v>
      </c>
      <c r="Y52" s="45">
        <f t="shared" si="10"/>
        <v>0</v>
      </c>
    </row>
    <row r="53" spans="1:25" s="4" customFormat="1" ht="78.75" customHeight="1">
      <c r="A53" s="74" t="s">
        <v>152</v>
      </c>
      <c r="B53" s="75" t="s">
        <v>71</v>
      </c>
      <c r="C53" s="74"/>
      <c r="D53" s="75" t="s">
        <v>24</v>
      </c>
      <c r="E53" s="75">
        <v>90</v>
      </c>
      <c r="F53" s="75">
        <v>90</v>
      </c>
      <c r="G53" s="75">
        <v>45</v>
      </c>
      <c r="H53" s="75">
        <v>15.4</v>
      </c>
      <c r="I53" s="75">
        <v>11</v>
      </c>
      <c r="J53" s="75">
        <v>1</v>
      </c>
      <c r="K53" s="75">
        <v>610</v>
      </c>
      <c r="L53" s="98"/>
      <c r="M53" s="99"/>
      <c r="N53" s="100"/>
      <c r="O53" s="101"/>
      <c r="P53" s="102"/>
      <c r="Q53" s="103"/>
      <c r="R53" s="104"/>
      <c r="S53" s="105"/>
      <c r="T53" s="106"/>
      <c r="U53" s="107"/>
      <c r="V53" s="56">
        <f t="shared" si="11"/>
        <v>0</v>
      </c>
      <c r="W53" s="27">
        <f t="shared" si="8"/>
        <v>0</v>
      </c>
      <c r="X53" s="27">
        <f t="shared" si="9"/>
        <v>0</v>
      </c>
      <c r="Y53" s="45">
        <f t="shared" si="10"/>
        <v>0</v>
      </c>
    </row>
    <row r="54" spans="1:25" s="4" customFormat="1" ht="66.75" customHeight="1">
      <c r="A54" s="10" t="s">
        <v>153</v>
      </c>
      <c r="B54" s="27" t="s">
        <v>72</v>
      </c>
      <c r="C54" s="10"/>
      <c r="D54" s="27" t="s">
        <v>25</v>
      </c>
      <c r="E54" s="27">
        <v>180</v>
      </c>
      <c r="F54" s="27">
        <v>57</v>
      </c>
      <c r="G54" s="27">
        <v>33</v>
      </c>
      <c r="H54" s="27">
        <v>14.5</v>
      </c>
      <c r="I54" s="27">
        <v>15</v>
      </c>
      <c r="J54" s="27">
        <v>1</v>
      </c>
      <c r="K54" s="27">
        <v>667</v>
      </c>
      <c r="L54" s="98"/>
      <c r="M54" s="99"/>
      <c r="N54" s="100"/>
      <c r="O54" s="101"/>
      <c r="P54" s="102"/>
      <c r="Q54" s="103"/>
      <c r="R54" s="104"/>
      <c r="S54" s="105"/>
      <c r="T54" s="106"/>
      <c r="U54" s="107"/>
      <c r="V54" s="56">
        <f>SUM(L54:U54)</f>
        <v>0</v>
      </c>
      <c r="W54" s="27">
        <f t="shared" si="8"/>
        <v>0</v>
      </c>
      <c r="X54" s="27">
        <f t="shared" si="9"/>
        <v>0</v>
      </c>
      <c r="Y54" s="45">
        <f t="shared" si="10"/>
        <v>0</v>
      </c>
    </row>
    <row r="55" spans="1:25" s="4" customFormat="1" ht="30" customHeight="1">
      <c r="A55" s="4" t="s">
        <v>154</v>
      </c>
      <c r="B55" s="46" t="s">
        <v>73</v>
      </c>
      <c r="D55" s="46" t="s">
        <v>24</v>
      </c>
      <c r="E55" s="46">
        <v>150</v>
      </c>
      <c r="F55" s="46">
        <v>47</v>
      </c>
      <c r="G55" s="46">
        <v>14</v>
      </c>
      <c r="H55" s="46">
        <v>6.35</v>
      </c>
      <c r="I55" s="46">
        <v>7</v>
      </c>
      <c r="J55" s="46">
        <v>1</v>
      </c>
      <c r="K55" s="46">
        <v>422</v>
      </c>
      <c r="L55" s="87"/>
      <c r="M55" s="78"/>
      <c r="N55" s="79"/>
      <c r="O55" s="80"/>
      <c r="P55" s="81"/>
      <c r="Q55" s="82"/>
      <c r="R55" s="83"/>
      <c r="S55" s="84"/>
      <c r="T55" s="85"/>
      <c r="U55" s="86"/>
      <c r="V55" s="54">
        <f t="shared" si="11"/>
        <v>0</v>
      </c>
      <c r="W55" s="46">
        <f t="shared" si="8"/>
        <v>0</v>
      </c>
      <c r="X55" s="46">
        <f t="shared" si="9"/>
        <v>0</v>
      </c>
      <c r="Y55" s="46">
        <f t="shared" si="10"/>
        <v>0</v>
      </c>
    </row>
    <row r="56" spans="1:25" s="4" customFormat="1" ht="30" customHeight="1">
      <c r="A56" s="4" t="s">
        <v>155</v>
      </c>
      <c r="B56" s="46" t="s">
        <v>74</v>
      </c>
      <c r="D56" s="46" t="s">
        <v>77</v>
      </c>
      <c r="E56" s="46">
        <v>115</v>
      </c>
      <c r="F56" s="46">
        <v>36</v>
      </c>
      <c r="G56" s="46">
        <v>11</v>
      </c>
      <c r="H56" s="46">
        <v>3.75</v>
      </c>
      <c r="I56" s="46">
        <v>5</v>
      </c>
      <c r="J56" s="46">
        <v>1</v>
      </c>
      <c r="K56" s="46">
        <v>302</v>
      </c>
      <c r="L56" s="87"/>
      <c r="M56" s="78"/>
      <c r="N56" s="79"/>
      <c r="O56" s="80"/>
      <c r="P56" s="81"/>
      <c r="Q56" s="82"/>
      <c r="R56" s="83"/>
      <c r="S56" s="84"/>
      <c r="T56" s="85"/>
      <c r="U56" s="86"/>
      <c r="V56" s="54">
        <f t="shared" si="11"/>
        <v>0</v>
      </c>
      <c r="W56" s="46">
        <f t="shared" si="8"/>
        <v>0</v>
      </c>
      <c r="X56" s="46">
        <f t="shared" si="9"/>
        <v>0</v>
      </c>
      <c r="Y56" s="46">
        <f t="shared" si="10"/>
        <v>0</v>
      </c>
    </row>
    <row r="57" spans="1:25" s="4" customFormat="1" ht="30" customHeight="1">
      <c r="A57" s="2" t="s">
        <v>156</v>
      </c>
      <c r="B57" s="45" t="s">
        <v>75</v>
      </c>
      <c r="C57" s="2"/>
      <c r="D57" s="45" t="s">
        <v>27</v>
      </c>
      <c r="E57" s="45">
        <v>80</v>
      </c>
      <c r="F57" s="45">
        <v>25</v>
      </c>
      <c r="G57" s="45">
        <v>7</v>
      </c>
      <c r="H57" s="45">
        <v>1.75</v>
      </c>
      <c r="I57" s="45">
        <v>3</v>
      </c>
      <c r="J57" s="45">
        <v>1</v>
      </c>
      <c r="K57" s="45">
        <v>185</v>
      </c>
      <c r="L57" s="88"/>
      <c r="M57" s="89"/>
      <c r="N57" s="90"/>
      <c r="O57" s="91"/>
      <c r="P57" s="92"/>
      <c r="Q57" s="93"/>
      <c r="R57" s="94"/>
      <c r="S57" s="95"/>
      <c r="T57" s="96"/>
      <c r="U57" s="97"/>
      <c r="V57" s="55">
        <f t="shared" si="11"/>
        <v>0</v>
      </c>
      <c r="W57" s="45">
        <f t="shared" si="8"/>
        <v>0</v>
      </c>
      <c r="X57" s="45">
        <f t="shared" si="9"/>
        <v>0</v>
      </c>
      <c r="Y57" s="45">
        <f t="shared" si="10"/>
        <v>0</v>
      </c>
    </row>
    <row r="58" spans="1:25" s="4" customFormat="1" ht="30" customHeight="1">
      <c r="A58" s="122" t="s">
        <v>226</v>
      </c>
      <c r="B58" s="123" t="s">
        <v>227</v>
      </c>
      <c r="C58" s="122"/>
      <c r="D58" s="123" t="s">
        <v>25</v>
      </c>
      <c r="E58" s="123">
        <v>171</v>
      </c>
      <c r="F58" s="123">
        <v>76</v>
      </c>
      <c r="G58" s="123">
        <v>18</v>
      </c>
      <c r="H58" s="123">
        <v>11.5</v>
      </c>
      <c r="I58" s="123">
        <v>7</v>
      </c>
      <c r="J58" s="123">
        <v>1</v>
      </c>
      <c r="K58" s="124">
        <v>455</v>
      </c>
      <c r="L58" s="87"/>
      <c r="M58" s="78"/>
      <c r="N58" s="79"/>
      <c r="O58" s="80"/>
      <c r="P58" s="81"/>
      <c r="Q58" s="82"/>
      <c r="R58" s="83"/>
      <c r="S58" s="84"/>
      <c r="T58" s="85"/>
      <c r="U58" s="86"/>
      <c r="V58" s="54">
        <f>SUM(L58:U58)</f>
        <v>0</v>
      </c>
      <c r="W58" s="46">
        <f t="shared" ref="W58:W59" si="12">SUM(V58*J58)</f>
        <v>0</v>
      </c>
      <c r="X58" s="46">
        <f t="shared" ref="X58:X59" si="13">SUM(V58*K58)</f>
        <v>0</v>
      </c>
      <c r="Y58" s="46">
        <f t="shared" ref="Y58:Y59" si="14">SUM(V58*H58)</f>
        <v>0</v>
      </c>
    </row>
    <row r="59" spans="1:25" s="4" customFormat="1" ht="30" customHeight="1">
      <c r="A59" s="4" t="s">
        <v>230</v>
      </c>
      <c r="B59" s="46" t="s">
        <v>228</v>
      </c>
      <c r="D59" s="46" t="s">
        <v>24</v>
      </c>
      <c r="E59" s="46">
        <v>130</v>
      </c>
      <c r="F59" s="46">
        <v>57</v>
      </c>
      <c r="G59" s="46">
        <v>13.5</v>
      </c>
      <c r="H59" s="46">
        <v>6.75</v>
      </c>
      <c r="I59" s="46">
        <v>5</v>
      </c>
      <c r="J59" s="46">
        <v>1</v>
      </c>
      <c r="K59" s="126">
        <v>302</v>
      </c>
      <c r="L59" s="125"/>
      <c r="M59" s="78"/>
      <c r="N59" s="79"/>
      <c r="O59" s="80"/>
      <c r="P59" s="81"/>
      <c r="Q59" s="82"/>
      <c r="R59" s="83"/>
      <c r="S59" s="84"/>
      <c r="T59" s="85"/>
      <c r="U59" s="128"/>
      <c r="V59" s="54">
        <f>SUM(L59:U59)</f>
        <v>0</v>
      </c>
      <c r="W59" s="46">
        <f t="shared" si="12"/>
        <v>0</v>
      </c>
      <c r="X59" s="46">
        <f t="shared" si="13"/>
        <v>0</v>
      </c>
      <c r="Y59" s="46">
        <f t="shared" si="14"/>
        <v>0</v>
      </c>
    </row>
    <row r="60" spans="1:25" s="4" customFormat="1" ht="30" customHeight="1">
      <c r="A60" s="2" t="s">
        <v>231</v>
      </c>
      <c r="B60" s="45" t="s">
        <v>229</v>
      </c>
      <c r="C60" s="2"/>
      <c r="D60" s="45" t="s">
        <v>27</v>
      </c>
      <c r="E60" s="45">
        <v>75</v>
      </c>
      <c r="F60" s="45">
        <v>32.5</v>
      </c>
      <c r="G60" s="45">
        <v>7.5</v>
      </c>
      <c r="H60" s="45">
        <v>2.25</v>
      </c>
      <c r="I60" s="45">
        <v>3</v>
      </c>
      <c r="J60" s="45">
        <v>1</v>
      </c>
      <c r="K60" s="127">
        <v>205</v>
      </c>
      <c r="L60" s="121"/>
      <c r="M60" s="89"/>
      <c r="N60" s="90"/>
      <c r="O60" s="91"/>
      <c r="P60" s="92"/>
      <c r="Q60" s="93"/>
      <c r="R60" s="94"/>
      <c r="S60" s="95"/>
      <c r="T60" s="96"/>
      <c r="U60" s="97"/>
      <c r="V60" s="55">
        <f>SUM(L60:U60)</f>
        <v>0</v>
      </c>
      <c r="W60" s="45">
        <f t="shared" ref="W60:W62" si="15">SUM(V60*J60)</f>
        <v>0</v>
      </c>
      <c r="X60" s="45">
        <f t="shared" ref="X60:X62" si="16">SUM(V60*K60)</f>
        <v>0</v>
      </c>
      <c r="Y60" s="45">
        <f t="shared" ref="Y60:Y72" si="17">SUM(V60*H60)</f>
        <v>0</v>
      </c>
    </row>
    <row r="61" spans="1:25" s="4" customFormat="1" ht="45" customHeight="1">
      <c r="A61" s="4" t="s">
        <v>249</v>
      </c>
      <c r="B61" s="46" t="s">
        <v>237</v>
      </c>
      <c r="D61" s="46" t="s">
        <v>24</v>
      </c>
      <c r="E61" s="46">
        <v>135</v>
      </c>
      <c r="F61" s="46">
        <v>85</v>
      </c>
      <c r="G61" s="46">
        <v>35.5</v>
      </c>
      <c r="H61" s="46">
        <v>13.8</v>
      </c>
      <c r="I61" s="46">
        <v>9</v>
      </c>
      <c r="J61" s="46">
        <v>1</v>
      </c>
      <c r="K61" s="46">
        <v>489</v>
      </c>
      <c r="L61" s="87"/>
      <c r="M61" s="78"/>
      <c r="N61" s="79"/>
      <c r="O61" s="80"/>
      <c r="P61" s="81"/>
      <c r="Q61" s="82"/>
      <c r="R61" s="83"/>
      <c r="S61" s="84"/>
      <c r="T61" s="85"/>
      <c r="U61" s="86"/>
      <c r="V61" s="54">
        <f t="shared" ref="V61:V62" si="18">SUM(L61:U61)</f>
        <v>0</v>
      </c>
      <c r="W61" s="46">
        <f t="shared" si="15"/>
        <v>0</v>
      </c>
      <c r="X61" s="46">
        <f t="shared" si="16"/>
        <v>0</v>
      </c>
      <c r="Y61" s="46">
        <f t="shared" si="17"/>
        <v>0</v>
      </c>
    </row>
    <row r="62" spans="1:25" s="4" customFormat="1" ht="45" customHeight="1">
      <c r="A62" s="2" t="s">
        <v>250</v>
      </c>
      <c r="B62" s="45" t="s">
        <v>238</v>
      </c>
      <c r="C62" s="2"/>
      <c r="D62" s="45" t="s">
        <v>27</v>
      </c>
      <c r="E62" s="45">
        <v>70.5</v>
      </c>
      <c r="F62" s="45">
        <v>44.5</v>
      </c>
      <c r="G62" s="45">
        <v>17</v>
      </c>
      <c r="H62" s="45">
        <v>3.75</v>
      </c>
      <c r="I62" s="45">
        <v>3</v>
      </c>
      <c r="J62" s="45">
        <v>1</v>
      </c>
      <c r="K62" s="45">
        <v>218</v>
      </c>
      <c r="L62" s="88"/>
      <c r="M62" s="89"/>
      <c r="N62" s="90"/>
      <c r="O62" s="91"/>
      <c r="P62" s="92"/>
      <c r="Q62" s="93"/>
      <c r="R62" s="94"/>
      <c r="S62" s="95"/>
      <c r="T62" s="96"/>
      <c r="U62" s="97"/>
      <c r="V62" s="55">
        <f t="shared" si="18"/>
        <v>0</v>
      </c>
      <c r="W62" s="45">
        <f t="shared" si="15"/>
        <v>0</v>
      </c>
      <c r="X62" s="45">
        <f t="shared" si="16"/>
        <v>0</v>
      </c>
      <c r="Y62" s="45">
        <f t="shared" si="17"/>
        <v>0</v>
      </c>
    </row>
    <row r="63" spans="1:25" s="4" customFormat="1" ht="30" customHeight="1">
      <c r="A63" s="4" t="s">
        <v>251</v>
      </c>
      <c r="B63" s="46" t="s">
        <v>244</v>
      </c>
      <c r="D63" s="44" t="s">
        <v>25</v>
      </c>
      <c r="E63" s="44">
        <v>150</v>
      </c>
      <c r="F63" s="44">
        <v>114</v>
      </c>
      <c r="G63" s="44">
        <v>12.5</v>
      </c>
      <c r="H63" s="44">
        <v>11</v>
      </c>
      <c r="I63" s="44">
        <v>24</v>
      </c>
      <c r="J63" s="44">
        <v>1</v>
      </c>
      <c r="K63" s="44">
        <v>451</v>
      </c>
      <c r="L63" s="87"/>
      <c r="M63" s="78"/>
      <c r="N63" s="79"/>
      <c r="O63" s="80"/>
      <c r="P63" s="81"/>
      <c r="Q63" s="82"/>
      <c r="R63" s="83"/>
      <c r="S63" s="84"/>
      <c r="T63" s="85"/>
      <c r="U63" s="86"/>
      <c r="V63" s="54">
        <f>SUM(L63:U63)</f>
        <v>0</v>
      </c>
      <c r="W63" s="46">
        <f>SUM(V63*J63)</f>
        <v>0</v>
      </c>
      <c r="X63" s="46">
        <f>SUM(V63*K63)</f>
        <v>0</v>
      </c>
      <c r="Y63" s="46">
        <f t="shared" si="17"/>
        <v>0</v>
      </c>
    </row>
    <row r="64" spans="1:25" s="4" customFormat="1" ht="30" customHeight="1">
      <c r="A64" s="4" t="s">
        <v>252</v>
      </c>
      <c r="B64" s="46" t="s">
        <v>245</v>
      </c>
      <c r="D64" s="44" t="s">
        <v>24</v>
      </c>
      <c r="E64" s="44">
        <v>105</v>
      </c>
      <c r="F64" s="44">
        <v>80</v>
      </c>
      <c r="G64" s="44">
        <v>9</v>
      </c>
      <c r="H64" s="44">
        <v>5.4</v>
      </c>
      <c r="I64" s="44">
        <v>18</v>
      </c>
      <c r="J64" s="44">
        <v>1</v>
      </c>
      <c r="K64" s="44">
        <v>246</v>
      </c>
      <c r="L64" s="87"/>
      <c r="M64" s="78"/>
      <c r="N64" s="79"/>
      <c r="O64" s="80"/>
      <c r="P64" s="81"/>
      <c r="Q64" s="82"/>
      <c r="R64" s="83"/>
      <c r="S64" s="84"/>
      <c r="T64" s="85"/>
      <c r="U64" s="86"/>
      <c r="V64" s="54">
        <f>SUM(L64:U64)</f>
        <v>0</v>
      </c>
      <c r="W64" s="46">
        <f>SUM(V64*J64)</f>
        <v>0</v>
      </c>
      <c r="X64" s="46">
        <f t="shared" ref="X64:X72" si="19">SUM(V64*K64)</f>
        <v>0</v>
      </c>
      <c r="Y64" s="46">
        <f t="shared" si="17"/>
        <v>0</v>
      </c>
    </row>
    <row r="65" spans="1:25" s="4" customFormat="1" ht="30" customHeight="1">
      <c r="A65" s="4" t="s">
        <v>253</v>
      </c>
      <c r="B65" s="46" t="s">
        <v>246</v>
      </c>
      <c r="D65" s="44" t="s">
        <v>26</v>
      </c>
      <c r="E65" s="44">
        <v>75</v>
      </c>
      <c r="F65" s="44">
        <v>57</v>
      </c>
      <c r="G65" s="44">
        <v>6</v>
      </c>
      <c r="H65" s="44">
        <v>2.7</v>
      </c>
      <c r="I65" s="44">
        <v>9</v>
      </c>
      <c r="J65" s="44">
        <v>1</v>
      </c>
      <c r="K65" s="44">
        <v>149</v>
      </c>
      <c r="L65" s="87"/>
      <c r="M65" s="78"/>
      <c r="N65" s="79"/>
      <c r="O65" s="80"/>
      <c r="P65" s="81"/>
      <c r="Q65" s="82"/>
      <c r="R65" s="83"/>
      <c r="S65" s="84"/>
      <c r="T65" s="85"/>
      <c r="U65" s="86"/>
      <c r="V65" s="54">
        <f t="shared" ref="V65:V66" si="20">SUM(L65:U65)</f>
        <v>0</v>
      </c>
      <c r="W65" s="46">
        <f t="shared" ref="W65" si="21">SUM(V65*J65)</f>
        <v>0</v>
      </c>
      <c r="X65" s="46">
        <f t="shared" si="19"/>
        <v>0</v>
      </c>
      <c r="Y65" s="46">
        <f t="shared" si="17"/>
        <v>0</v>
      </c>
    </row>
    <row r="66" spans="1:25" s="4" customFormat="1" ht="30" customHeight="1">
      <c r="A66" s="4" t="s">
        <v>254</v>
      </c>
      <c r="B66" s="46" t="s">
        <v>247</v>
      </c>
      <c r="D66" s="44" t="s">
        <v>27</v>
      </c>
      <c r="E66" s="44">
        <v>55</v>
      </c>
      <c r="F66" s="44">
        <v>42</v>
      </c>
      <c r="G66" s="44">
        <v>6</v>
      </c>
      <c r="H66" s="44">
        <v>1.5</v>
      </c>
      <c r="I66" s="44">
        <v>3</v>
      </c>
      <c r="J66" s="44">
        <v>1</v>
      </c>
      <c r="K66" s="44">
        <v>103</v>
      </c>
      <c r="L66" s="87"/>
      <c r="M66" s="78"/>
      <c r="N66" s="79"/>
      <c r="O66" s="80"/>
      <c r="P66" s="81"/>
      <c r="Q66" s="82"/>
      <c r="R66" s="83"/>
      <c r="S66" s="84"/>
      <c r="T66" s="85"/>
      <c r="U66" s="86"/>
      <c r="V66" s="54">
        <f t="shared" si="20"/>
        <v>0</v>
      </c>
      <c r="W66" s="46">
        <f>SUM(V66*J66)</f>
        <v>0</v>
      </c>
      <c r="X66" s="46">
        <f t="shared" si="19"/>
        <v>0</v>
      </c>
      <c r="Y66" s="46">
        <f t="shared" si="17"/>
        <v>0</v>
      </c>
    </row>
    <row r="67" spans="1:25" s="4" customFormat="1" ht="30" customHeight="1">
      <c r="A67" s="2" t="s">
        <v>255</v>
      </c>
      <c r="B67" s="45" t="s">
        <v>248</v>
      </c>
      <c r="C67" s="2"/>
      <c r="D67" s="45" t="s">
        <v>28</v>
      </c>
      <c r="E67" s="45">
        <v>35</v>
      </c>
      <c r="F67" s="45">
        <v>27</v>
      </c>
      <c r="G67" s="45">
        <v>6</v>
      </c>
      <c r="H67" s="45">
        <v>0.8</v>
      </c>
      <c r="I67" s="45"/>
      <c r="J67" s="45">
        <v>1</v>
      </c>
      <c r="K67" s="45">
        <v>76</v>
      </c>
      <c r="L67" s="88"/>
      <c r="M67" s="89"/>
      <c r="N67" s="90"/>
      <c r="O67" s="91"/>
      <c r="P67" s="92"/>
      <c r="Q67" s="93"/>
      <c r="R67" s="94"/>
      <c r="S67" s="95"/>
      <c r="T67" s="96"/>
      <c r="U67" s="97"/>
      <c r="V67" s="55">
        <f t="shared" ref="V67" si="22">SUM(L67:U67)</f>
        <v>0</v>
      </c>
      <c r="W67" s="45">
        <f t="shared" ref="W67:W72" si="23">SUM(V67*J67)</f>
        <v>0</v>
      </c>
      <c r="X67" s="45">
        <f t="shared" si="19"/>
        <v>0</v>
      </c>
      <c r="Y67" s="45">
        <f t="shared" si="17"/>
        <v>0</v>
      </c>
    </row>
    <row r="68" spans="1:25" s="4" customFormat="1" ht="35.1" customHeight="1">
      <c r="A68" s="4" t="s">
        <v>266</v>
      </c>
      <c r="B68" s="46" t="s">
        <v>260</v>
      </c>
      <c r="D68" s="46" t="s">
        <v>25</v>
      </c>
      <c r="E68" s="46">
        <v>150</v>
      </c>
      <c r="F68" s="46">
        <v>96</v>
      </c>
      <c r="G68" s="46">
        <v>22.5</v>
      </c>
      <c r="H68" s="46">
        <v>12.5</v>
      </c>
      <c r="I68" s="46"/>
      <c r="J68" s="46">
        <v>1</v>
      </c>
      <c r="K68" s="13">
        <v>428</v>
      </c>
      <c r="L68" s="87"/>
      <c r="M68" s="78"/>
      <c r="N68" s="79"/>
      <c r="O68" s="80"/>
      <c r="P68" s="81"/>
      <c r="Q68" s="82"/>
      <c r="R68" s="83"/>
      <c r="S68" s="84"/>
      <c r="T68" s="85"/>
      <c r="U68" s="86"/>
      <c r="V68" s="54">
        <f t="shared" ref="V68:V72" si="24">SUM(L68:U68)</f>
        <v>0</v>
      </c>
      <c r="W68" s="46">
        <f t="shared" si="23"/>
        <v>0</v>
      </c>
      <c r="X68" s="46">
        <f t="shared" si="19"/>
        <v>0</v>
      </c>
      <c r="Y68" s="46">
        <f t="shared" si="17"/>
        <v>0</v>
      </c>
    </row>
    <row r="69" spans="1:25" s="4" customFormat="1" ht="35.1" customHeight="1">
      <c r="A69" s="4" t="s">
        <v>267</v>
      </c>
      <c r="B69" s="46" t="s">
        <v>261</v>
      </c>
      <c r="D69" s="46" t="s">
        <v>24</v>
      </c>
      <c r="E69" s="46">
        <v>143</v>
      </c>
      <c r="F69" s="46">
        <v>62</v>
      </c>
      <c r="G69" s="46">
        <v>15</v>
      </c>
      <c r="H69" s="46">
        <v>7.5</v>
      </c>
      <c r="I69" s="46"/>
      <c r="J69" s="46">
        <v>1</v>
      </c>
      <c r="K69" s="13">
        <v>268</v>
      </c>
      <c r="L69" s="87"/>
      <c r="M69" s="78"/>
      <c r="N69" s="79"/>
      <c r="O69" s="80"/>
      <c r="P69" s="81"/>
      <c r="Q69" s="82"/>
      <c r="R69" s="83"/>
      <c r="S69" s="84"/>
      <c r="T69" s="85"/>
      <c r="U69" s="86"/>
      <c r="V69" s="54">
        <f t="shared" si="24"/>
        <v>0</v>
      </c>
      <c r="W69" s="46">
        <f t="shared" si="23"/>
        <v>0</v>
      </c>
      <c r="X69" s="46">
        <f t="shared" si="19"/>
        <v>0</v>
      </c>
      <c r="Y69" s="46">
        <f t="shared" si="17"/>
        <v>0</v>
      </c>
    </row>
    <row r="70" spans="1:25" s="4" customFormat="1" ht="35.1" customHeight="1">
      <c r="A70" s="4" t="s">
        <v>268</v>
      </c>
      <c r="B70" s="46" t="s">
        <v>262</v>
      </c>
      <c r="D70" s="46" t="s">
        <v>24</v>
      </c>
      <c r="E70" s="46">
        <v>132</v>
      </c>
      <c r="F70" s="46">
        <v>41</v>
      </c>
      <c r="G70" s="46">
        <v>10.5</v>
      </c>
      <c r="H70" s="46">
        <v>4.5</v>
      </c>
      <c r="I70" s="46"/>
      <c r="J70" s="46">
        <v>1</v>
      </c>
      <c r="K70" s="13">
        <v>229</v>
      </c>
      <c r="L70" s="87"/>
      <c r="M70" s="78"/>
      <c r="N70" s="79"/>
      <c r="O70" s="80"/>
      <c r="P70" s="81"/>
      <c r="Q70" s="82"/>
      <c r="R70" s="83"/>
      <c r="S70" s="84"/>
      <c r="T70" s="85"/>
      <c r="U70" s="86"/>
      <c r="V70" s="54">
        <f t="shared" si="24"/>
        <v>0</v>
      </c>
      <c r="W70" s="46">
        <f t="shared" si="23"/>
        <v>0</v>
      </c>
      <c r="X70" s="46">
        <f t="shared" si="19"/>
        <v>0</v>
      </c>
      <c r="Y70" s="46">
        <f t="shared" si="17"/>
        <v>0</v>
      </c>
    </row>
    <row r="71" spans="1:25" s="4" customFormat="1" ht="35.1" customHeight="1">
      <c r="A71" s="2" t="s">
        <v>269</v>
      </c>
      <c r="B71" s="45" t="s">
        <v>263</v>
      </c>
      <c r="C71" s="2"/>
      <c r="D71" s="45" t="s">
        <v>26</v>
      </c>
      <c r="E71" s="45">
        <v>118</v>
      </c>
      <c r="F71" s="45">
        <v>27</v>
      </c>
      <c r="G71" s="45">
        <v>7</v>
      </c>
      <c r="H71" s="45">
        <v>2.6</v>
      </c>
      <c r="I71" s="45"/>
      <c r="J71" s="45">
        <v>1</v>
      </c>
      <c r="K71" s="26">
        <v>148</v>
      </c>
      <c r="L71" s="88"/>
      <c r="M71" s="89"/>
      <c r="N71" s="90"/>
      <c r="O71" s="91"/>
      <c r="P71" s="92"/>
      <c r="Q71" s="93"/>
      <c r="R71" s="94"/>
      <c r="S71" s="95"/>
      <c r="T71" s="96"/>
      <c r="U71" s="97"/>
      <c r="V71" s="55">
        <f>SUM(L71:U71)</f>
        <v>0</v>
      </c>
      <c r="W71" s="45">
        <f t="shared" si="23"/>
        <v>0</v>
      </c>
      <c r="X71" s="45">
        <f t="shared" si="19"/>
        <v>0</v>
      </c>
      <c r="Y71" s="45">
        <f t="shared" si="17"/>
        <v>0</v>
      </c>
    </row>
    <row r="72" spans="1:25" s="4" customFormat="1" ht="35.1" customHeight="1">
      <c r="A72" s="2" t="s">
        <v>270</v>
      </c>
      <c r="B72" s="45" t="s">
        <v>265</v>
      </c>
      <c r="C72" s="2"/>
      <c r="D72" s="45"/>
      <c r="E72" s="45"/>
      <c r="F72" s="45"/>
      <c r="G72" s="45"/>
      <c r="H72" s="45">
        <f>SUM(H68:H71)</f>
        <v>27.1</v>
      </c>
      <c r="I72" s="45"/>
      <c r="J72" s="45">
        <v>4</v>
      </c>
      <c r="K72" s="26">
        <f>SUM(K68:K71)*0.95</f>
        <v>1019.3499999999999</v>
      </c>
      <c r="L72" s="88"/>
      <c r="M72" s="89"/>
      <c r="N72" s="90"/>
      <c r="O72" s="91"/>
      <c r="P72" s="92"/>
      <c r="Q72" s="93"/>
      <c r="R72" s="94"/>
      <c r="S72" s="95"/>
      <c r="T72" s="96"/>
      <c r="U72" s="97"/>
      <c r="V72" s="55">
        <f t="shared" si="24"/>
        <v>0</v>
      </c>
      <c r="W72" s="45">
        <f t="shared" si="23"/>
        <v>0</v>
      </c>
      <c r="X72" s="45">
        <f t="shared" si="19"/>
        <v>0</v>
      </c>
      <c r="Y72" s="45">
        <f t="shared" si="17"/>
        <v>0</v>
      </c>
    </row>
    <row r="73" spans="1:25" hidden="1">
      <c r="I73" s="12"/>
      <c r="J73" s="12"/>
      <c r="L73" s="132" t="s">
        <v>25</v>
      </c>
      <c r="M73" s="132">
        <f>V72</f>
        <v>0</v>
      </c>
      <c r="N73" s="132" t="s">
        <v>24</v>
      </c>
      <c r="O73" s="132">
        <f>V72*2</f>
        <v>0</v>
      </c>
      <c r="P73" s="132" t="s">
        <v>26</v>
      </c>
      <c r="Q73" s="132">
        <f>V72</f>
        <v>0</v>
      </c>
      <c r="R73" s="132"/>
      <c r="S73" s="132"/>
      <c r="T73" s="132"/>
    </row>
    <row r="74" spans="1:25">
      <c r="I74" s="12"/>
      <c r="J74" s="12"/>
    </row>
    <row r="75" spans="1:25">
      <c r="I75" s="12"/>
      <c r="J75" s="12"/>
    </row>
    <row r="76" spans="1:25">
      <c r="I76" s="12"/>
      <c r="J76" s="12"/>
    </row>
    <row r="77" spans="1:25">
      <c r="I77" s="12"/>
      <c r="J77" s="12"/>
    </row>
    <row r="78" spans="1:25">
      <c r="I78" s="12"/>
      <c r="J78" s="12"/>
    </row>
    <row r="79" spans="1:25">
      <c r="I79" s="12"/>
      <c r="J79" s="12"/>
    </row>
    <row r="80" spans="1:25">
      <c r="I80" s="12"/>
      <c r="J80" s="12"/>
    </row>
    <row r="81" spans="9:10">
      <c r="I81" s="12"/>
      <c r="J81" s="12"/>
    </row>
    <row r="82" spans="9:10">
      <c r="I82" s="12"/>
      <c r="J82" s="12"/>
    </row>
    <row r="83" spans="9:10">
      <c r="I83" s="12"/>
      <c r="J83" s="12"/>
    </row>
    <row r="84" spans="9:10">
      <c r="I84" s="12"/>
      <c r="J84" s="12"/>
    </row>
  </sheetData>
  <sheetProtection password="C7FF" sheet="1" objects="1" scenarios="1"/>
  <mergeCells count="5">
    <mergeCell ref="A4:A5"/>
    <mergeCell ref="B4:B5"/>
    <mergeCell ref="C4:C5"/>
    <mergeCell ref="D4:D5"/>
    <mergeCell ref="G3:H3"/>
  </mergeCells>
  <conditionalFormatting sqref="N6">
    <cfRule type="expression" dxfId="0" priority="1">
      <formula>N6&gt;0</formula>
    </cfRule>
  </conditionalFormatting>
  <pageMargins left="0.7" right="0.7" top="0.75" bottom="0.75" header="0.3" footer="0.3"/>
  <pageSetup paperSize="9" orientation="portrait" r:id="rId1"/>
  <ignoredErrors>
    <ignoredError sqref="V6:V54 V55:V66 K72 H72 V69:V71 V68" formulaRange="1"/>
    <ignoredError sqref="V67" formula="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4"/>
  <sheetViews>
    <sheetView showGridLines="0" showZeros="0" zoomScale="85" zoomScaleNormal="85" workbookViewId="0">
      <pane ySplit="5" topLeftCell="A6" activePane="bottomLeft" state="frozen"/>
      <selection pane="bottomLeft" activeCell="I8" sqref="I8"/>
    </sheetView>
  </sheetViews>
  <sheetFormatPr baseColWidth="10" defaultRowHeight="15"/>
  <cols>
    <col min="1" max="1" width="11.7109375" style="11" customWidth="1"/>
    <col min="2" max="2" width="21.85546875" style="12" customWidth="1"/>
    <col min="3" max="3" width="44.28515625" style="11" customWidth="1"/>
    <col min="4" max="4" width="11.42578125" style="11"/>
    <col min="5" max="5" width="10" style="11" customWidth="1"/>
    <col min="6" max="6" width="9.7109375" style="11" customWidth="1"/>
    <col min="7" max="7" width="9" style="11" customWidth="1"/>
    <col min="8" max="8" width="9.140625" style="12" hidden="1" customWidth="1"/>
    <col min="9" max="9" width="10.42578125" style="11" customWidth="1"/>
    <col min="10" max="10" width="13.7109375" style="12" customWidth="1"/>
    <col min="11" max="19" width="9.7109375" style="11" customWidth="1"/>
    <col min="20" max="20" width="9.85546875" style="11" customWidth="1"/>
    <col min="21" max="21" width="10.7109375" style="11" customWidth="1"/>
    <col min="22" max="22" width="12.5703125" style="11" customWidth="1"/>
    <col min="23" max="23" width="12.85546875" style="11" customWidth="1"/>
    <col min="24" max="24" width="0" style="12" hidden="1" customWidth="1"/>
    <col min="25" max="16384" width="11.42578125" style="11"/>
  </cols>
  <sheetData>
    <row r="1" spans="1:24">
      <c r="E1" s="11" t="s">
        <v>53</v>
      </c>
      <c r="F1" s="12"/>
      <c r="G1" s="12"/>
    </row>
    <row r="2" spans="1:24">
      <c r="C2" s="11" t="s">
        <v>288</v>
      </c>
      <c r="F2" s="12"/>
      <c r="G2" s="69"/>
      <c r="H2" s="70" t="s">
        <v>159</v>
      </c>
      <c r="I2" s="151">
        <f>W5</f>
        <v>0</v>
      </c>
      <c r="J2" s="71" t="s">
        <v>101</v>
      </c>
    </row>
    <row r="3" spans="1:24">
      <c r="F3" s="12"/>
      <c r="G3" s="170" t="s">
        <v>283</v>
      </c>
      <c r="H3" s="171"/>
      <c r="I3" s="150"/>
      <c r="J3" s="176">
        <f>V5</f>
        <v>0</v>
      </c>
    </row>
    <row r="4" spans="1:24" ht="18" customHeight="1">
      <c r="A4" s="191" t="s">
        <v>157</v>
      </c>
      <c r="B4" s="189" t="s">
        <v>0</v>
      </c>
      <c r="C4" s="189" t="s">
        <v>1</v>
      </c>
      <c r="D4" s="193" t="s">
        <v>2</v>
      </c>
      <c r="E4" s="41" t="s">
        <v>3</v>
      </c>
      <c r="F4" s="41" t="s">
        <v>4</v>
      </c>
      <c r="G4" s="41" t="s">
        <v>5</v>
      </c>
      <c r="H4" s="41" t="s">
        <v>10</v>
      </c>
      <c r="I4" s="41" t="s">
        <v>39</v>
      </c>
      <c r="J4" s="41" t="s">
        <v>7</v>
      </c>
      <c r="K4" s="25">
        <f t="shared" ref="K4:T4" si="0">SUM(K6:K27,K28:K58)</f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0"/>
        <v>0</v>
      </c>
      <c r="R4" s="19">
        <f t="shared" si="0"/>
        <v>0</v>
      </c>
      <c r="S4" s="19">
        <f t="shared" si="0"/>
        <v>0</v>
      </c>
      <c r="T4" s="47">
        <f t="shared" si="0"/>
        <v>0</v>
      </c>
      <c r="U4" s="130" t="s">
        <v>8</v>
      </c>
      <c r="V4" s="130" t="s">
        <v>285</v>
      </c>
      <c r="W4" s="130" t="s">
        <v>103</v>
      </c>
      <c r="X4" s="130" t="s">
        <v>102</v>
      </c>
    </row>
    <row r="5" spans="1:24" ht="29.25" customHeight="1">
      <c r="A5" s="192"/>
      <c r="B5" s="190"/>
      <c r="C5" s="190"/>
      <c r="D5" s="194"/>
      <c r="E5" s="42" t="s">
        <v>41</v>
      </c>
      <c r="F5" s="42" t="s">
        <v>41</v>
      </c>
      <c r="G5" s="42" t="s">
        <v>41</v>
      </c>
      <c r="H5" s="42" t="s">
        <v>55</v>
      </c>
      <c r="I5" s="42" t="s">
        <v>40</v>
      </c>
      <c r="J5" s="42" t="s">
        <v>38</v>
      </c>
      <c r="K5" s="57" t="s">
        <v>36</v>
      </c>
      <c r="L5" s="58" t="s">
        <v>45</v>
      </c>
      <c r="M5" s="59" t="s">
        <v>48</v>
      </c>
      <c r="N5" s="60" t="s">
        <v>37</v>
      </c>
      <c r="O5" s="61" t="s">
        <v>47</v>
      </c>
      <c r="P5" s="62" t="s">
        <v>44</v>
      </c>
      <c r="Q5" s="63" t="s">
        <v>46</v>
      </c>
      <c r="R5" s="64" t="s">
        <v>42</v>
      </c>
      <c r="S5" s="65" t="s">
        <v>43</v>
      </c>
      <c r="T5" s="66" t="s">
        <v>76</v>
      </c>
      <c r="U5" s="129">
        <f>SUM(U6:U44)</f>
        <v>0</v>
      </c>
      <c r="V5" s="129">
        <f>SUM(V6:V8)</f>
        <v>0</v>
      </c>
      <c r="W5" s="68">
        <f>SUM(W6:W44)</f>
        <v>0</v>
      </c>
      <c r="X5" s="129">
        <f>SUM(X6:X53)</f>
        <v>0</v>
      </c>
    </row>
    <row r="6" spans="1:24" s="4" customFormat="1" ht="110.25" customHeight="1">
      <c r="A6" s="10" t="s">
        <v>317</v>
      </c>
      <c r="B6" s="46" t="s">
        <v>289</v>
      </c>
      <c r="D6" s="46" t="s">
        <v>284</v>
      </c>
      <c r="E6" s="46">
        <v>60</v>
      </c>
      <c r="F6" s="46">
        <v>32</v>
      </c>
      <c r="G6" s="46">
        <v>16</v>
      </c>
      <c r="H6" s="46">
        <v>0.2</v>
      </c>
      <c r="I6" s="46">
        <v>1</v>
      </c>
      <c r="J6" s="46">
        <v>280</v>
      </c>
      <c r="K6" s="87"/>
      <c r="L6" s="78"/>
      <c r="M6" s="79"/>
      <c r="N6" s="80"/>
      <c r="O6" s="81"/>
      <c r="P6" s="82"/>
      <c r="Q6" s="83"/>
      <c r="R6" s="84"/>
      <c r="S6" s="85"/>
      <c r="T6" s="86"/>
      <c r="U6" s="56">
        <f>SUM(K6:T6)</f>
        <v>0</v>
      </c>
      <c r="V6" s="27">
        <f t="shared" ref="V6:V44" si="1">SUM(U6*I6)</f>
        <v>0</v>
      </c>
      <c r="W6" s="27">
        <f t="shared" ref="W6" si="2">SUM(U6*J6)</f>
        <v>0</v>
      </c>
      <c r="X6" s="27">
        <f>SUM(H6*U6)</f>
        <v>0</v>
      </c>
    </row>
    <row r="7" spans="1:24" s="4" customFormat="1" ht="73.5" customHeight="1">
      <c r="A7" s="4" t="s">
        <v>318</v>
      </c>
      <c r="B7" s="123" t="s">
        <v>290</v>
      </c>
      <c r="C7" s="122"/>
      <c r="D7" s="123" t="s">
        <v>284</v>
      </c>
      <c r="E7" s="123">
        <v>57</v>
      </c>
      <c r="F7" s="123">
        <v>34</v>
      </c>
      <c r="G7" s="123">
        <v>12.6</v>
      </c>
      <c r="H7" s="123">
        <v>0.2</v>
      </c>
      <c r="I7" s="123">
        <v>1</v>
      </c>
      <c r="J7" s="124">
        <v>200</v>
      </c>
      <c r="K7" s="161"/>
      <c r="L7" s="152"/>
      <c r="M7" s="153"/>
      <c r="N7" s="154"/>
      <c r="O7" s="155"/>
      <c r="P7" s="156"/>
      <c r="Q7" s="157"/>
      <c r="R7" s="158"/>
      <c r="S7" s="159"/>
      <c r="T7" s="164"/>
      <c r="U7" s="54">
        <f>SUM(K7:T7)</f>
        <v>0</v>
      </c>
      <c r="V7" s="46">
        <f t="shared" si="1"/>
        <v>0</v>
      </c>
      <c r="W7" s="46">
        <f t="shared" ref="W7" si="3">SUM(U7*J7)</f>
        <v>0</v>
      </c>
      <c r="X7" s="46">
        <f>SUM(H7*U7)</f>
        <v>0</v>
      </c>
    </row>
    <row r="8" spans="1:24" s="4" customFormat="1" ht="72.75" customHeight="1">
      <c r="A8" s="2" t="s">
        <v>319</v>
      </c>
      <c r="B8" s="45" t="s">
        <v>303</v>
      </c>
      <c r="C8" s="2"/>
      <c r="D8" s="45" t="s">
        <v>284</v>
      </c>
      <c r="E8" s="45">
        <v>57</v>
      </c>
      <c r="F8" s="45">
        <v>34</v>
      </c>
      <c r="G8" s="45">
        <v>12.6</v>
      </c>
      <c r="H8" s="45">
        <v>0.2</v>
      </c>
      <c r="I8" s="45">
        <v>1</v>
      </c>
      <c r="J8" s="127">
        <v>200</v>
      </c>
      <c r="K8" s="121"/>
      <c r="L8" s="89"/>
      <c r="M8" s="90"/>
      <c r="N8" s="91"/>
      <c r="O8" s="92"/>
      <c r="P8" s="93"/>
      <c r="Q8" s="94"/>
      <c r="R8" s="95"/>
      <c r="S8" s="96"/>
      <c r="T8" s="160"/>
      <c r="U8" s="55">
        <f t="shared" ref="U8:U27" si="4">SUM(K8:T8)</f>
        <v>0</v>
      </c>
      <c r="V8" s="172">
        <f t="shared" ref="V8:V27" si="5">SUM(U8*I8)</f>
        <v>0</v>
      </c>
      <c r="W8" s="172">
        <f t="shared" ref="W8:W27" si="6">SUM(U8*J8)</f>
        <v>0</v>
      </c>
      <c r="X8" s="172">
        <f t="shared" ref="X8:X27" si="7">SUM(H8*U8)</f>
        <v>0</v>
      </c>
    </row>
    <row r="9" spans="1:24" s="4" customFormat="1" ht="63" customHeight="1">
      <c r="A9" s="4" t="s">
        <v>320</v>
      </c>
      <c r="B9" s="46" t="s">
        <v>310</v>
      </c>
      <c r="D9" s="46" t="s">
        <v>284</v>
      </c>
      <c r="E9" s="46">
        <v>53</v>
      </c>
      <c r="F9" s="46">
        <v>25</v>
      </c>
      <c r="G9" s="46">
        <v>9</v>
      </c>
      <c r="H9" s="46">
        <v>0.2</v>
      </c>
      <c r="I9" s="46">
        <v>1</v>
      </c>
      <c r="J9" s="46">
        <v>149</v>
      </c>
      <c r="K9" s="87"/>
      <c r="L9" s="78"/>
      <c r="M9" s="79"/>
      <c r="N9" s="80"/>
      <c r="O9" s="81"/>
      <c r="P9" s="82"/>
      <c r="Q9" s="83"/>
      <c r="R9" s="84"/>
      <c r="S9" s="85"/>
      <c r="T9" s="164"/>
      <c r="U9" s="54">
        <f t="shared" si="4"/>
        <v>0</v>
      </c>
      <c r="V9" s="46">
        <f t="shared" si="5"/>
        <v>0</v>
      </c>
      <c r="W9" s="46">
        <f t="shared" si="6"/>
        <v>0</v>
      </c>
      <c r="X9" s="46">
        <f t="shared" si="7"/>
        <v>0</v>
      </c>
    </row>
    <row r="10" spans="1:24" s="4" customFormat="1" ht="63" customHeight="1">
      <c r="A10" s="2" t="s">
        <v>321</v>
      </c>
      <c r="B10" s="45" t="s">
        <v>311</v>
      </c>
      <c r="C10" s="2"/>
      <c r="D10" s="46" t="s">
        <v>284</v>
      </c>
      <c r="E10" s="46">
        <v>53</v>
      </c>
      <c r="F10" s="46">
        <v>25</v>
      </c>
      <c r="G10" s="46">
        <v>9</v>
      </c>
      <c r="H10" s="46">
        <v>0.2</v>
      </c>
      <c r="I10" s="46">
        <v>1</v>
      </c>
      <c r="J10" s="126">
        <v>149</v>
      </c>
      <c r="K10" s="121"/>
      <c r="L10" s="89"/>
      <c r="M10" s="90"/>
      <c r="N10" s="91"/>
      <c r="O10" s="92"/>
      <c r="P10" s="93"/>
      <c r="Q10" s="94"/>
      <c r="R10" s="95"/>
      <c r="S10" s="96"/>
      <c r="T10" s="160"/>
      <c r="U10" s="55">
        <f t="shared" si="4"/>
        <v>0</v>
      </c>
      <c r="V10" s="172">
        <f t="shared" si="5"/>
        <v>0</v>
      </c>
      <c r="W10" s="172">
        <f t="shared" si="6"/>
        <v>0</v>
      </c>
      <c r="X10" s="172">
        <f t="shared" si="7"/>
        <v>0</v>
      </c>
    </row>
    <row r="11" spans="1:24" s="4" customFormat="1" ht="63" customHeight="1">
      <c r="A11" s="4" t="s">
        <v>322</v>
      </c>
      <c r="B11" s="46" t="s">
        <v>304</v>
      </c>
      <c r="D11" s="123" t="s">
        <v>284</v>
      </c>
      <c r="E11" s="123">
        <v>53</v>
      </c>
      <c r="F11" s="123">
        <v>25</v>
      </c>
      <c r="G11" s="123">
        <v>9</v>
      </c>
      <c r="H11" s="123">
        <v>0.2</v>
      </c>
      <c r="I11" s="123">
        <v>1</v>
      </c>
      <c r="J11" s="124">
        <v>149</v>
      </c>
      <c r="K11" s="125"/>
      <c r="L11" s="78"/>
      <c r="M11" s="79"/>
      <c r="N11" s="80"/>
      <c r="O11" s="81"/>
      <c r="P11" s="82"/>
      <c r="Q11" s="83"/>
      <c r="R11" s="84"/>
      <c r="S11" s="85"/>
      <c r="T11" s="128"/>
      <c r="U11" s="54">
        <f t="shared" si="4"/>
        <v>0</v>
      </c>
      <c r="V11" s="46">
        <f t="shared" si="5"/>
        <v>0</v>
      </c>
      <c r="W11" s="46">
        <f t="shared" si="6"/>
        <v>0</v>
      </c>
      <c r="X11" s="46">
        <f t="shared" si="7"/>
        <v>0</v>
      </c>
    </row>
    <row r="12" spans="1:24" s="4" customFormat="1" ht="71.25" customHeight="1">
      <c r="A12" s="2" t="s">
        <v>323</v>
      </c>
      <c r="B12" s="26" t="s">
        <v>305</v>
      </c>
      <c r="C12" s="165"/>
      <c r="D12" s="45" t="s">
        <v>284</v>
      </c>
      <c r="E12" s="45">
        <v>53</v>
      </c>
      <c r="F12" s="45">
        <v>25</v>
      </c>
      <c r="G12" s="45">
        <v>9</v>
      </c>
      <c r="H12" s="45">
        <v>0.2</v>
      </c>
      <c r="I12" s="45">
        <v>1</v>
      </c>
      <c r="J12" s="127">
        <v>149</v>
      </c>
      <c r="K12" s="121"/>
      <c r="L12" s="89"/>
      <c r="M12" s="90"/>
      <c r="N12" s="91"/>
      <c r="O12" s="92"/>
      <c r="P12" s="93"/>
      <c r="Q12" s="94"/>
      <c r="R12" s="95"/>
      <c r="S12" s="96"/>
      <c r="T12" s="160"/>
      <c r="U12" s="55">
        <f t="shared" si="4"/>
        <v>0</v>
      </c>
      <c r="V12" s="172">
        <f t="shared" si="5"/>
        <v>0</v>
      </c>
      <c r="W12" s="172">
        <f t="shared" si="6"/>
        <v>0</v>
      </c>
      <c r="X12" s="172">
        <f t="shared" si="7"/>
        <v>0</v>
      </c>
    </row>
    <row r="13" spans="1:24" s="4" customFormat="1" ht="71.25" customHeight="1">
      <c r="A13" s="4" t="s">
        <v>324</v>
      </c>
      <c r="B13" s="168" t="s">
        <v>291</v>
      </c>
      <c r="C13" s="162"/>
      <c r="D13" s="13" t="s">
        <v>25</v>
      </c>
      <c r="E13" s="13">
        <v>46</v>
      </c>
      <c r="F13" s="13">
        <v>21</v>
      </c>
      <c r="G13" s="13">
        <v>5.4</v>
      </c>
      <c r="H13" s="13">
        <v>0.2</v>
      </c>
      <c r="I13" s="13">
        <v>1</v>
      </c>
      <c r="J13" s="163">
        <v>110</v>
      </c>
      <c r="K13" s="125"/>
      <c r="L13" s="78"/>
      <c r="M13" s="79"/>
      <c r="N13" s="80"/>
      <c r="O13" s="81"/>
      <c r="P13" s="82"/>
      <c r="Q13" s="83"/>
      <c r="R13" s="84"/>
      <c r="S13" s="85"/>
      <c r="T13" s="128"/>
      <c r="U13" s="54">
        <f t="shared" si="4"/>
        <v>0</v>
      </c>
      <c r="V13" s="46">
        <f t="shared" si="5"/>
        <v>0</v>
      </c>
      <c r="W13" s="46">
        <f t="shared" si="6"/>
        <v>0</v>
      </c>
      <c r="X13" s="46">
        <f t="shared" si="7"/>
        <v>0</v>
      </c>
    </row>
    <row r="14" spans="1:24" s="4" customFormat="1" ht="71.25" customHeight="1">
      <c r="A14" s="2" t="s">
        <v>325</v>
      </c>
      <c r="B14" s="45" t="s">
        <v>292</v>
      </c>
      <c r="C14" s="2"/>
      <c r="D14" s="45" t="s">
        <v>25</v>
      </c>
      <c r="E14" s="13">
        <v>46</v>
      </c>
      <c r="F14" s="13">
        <v>21</v>
      </c>
      <c r="G14" s="13">
        <v>5.4</v>
      </c>
      <c r="H14" s="13">
        <v>0.2</v>
      </c>
      <c r="I14" s="13">
        <v>1</v>
      </c>
      <c r="J14" s="163">
        <v>110</v>
      </c>
      <c r="K14" s="88"/>
      <c r="L14" s="89"/>
      <c r="M14" s="90"/>
      <c r="N14" s="91"/>
      <c r="O14" s="92"/>
      <c r="P14" s="93"/>
      <c r="Q14" s="94"/>
      <c r="R14" s="95"/>
      <c r="S14" s="96"/>
      <c r="T14" s="160"/>
      <c r="U14" s="55">
        <f t="shared" si="4"/>
        <v>0</v>
      </c>
      <c r="V14" s="172">
        <f t="shared" si="5"/>
        <v>0</v>
      </c>
      <c r="W14" s="172">
        <f t="shared" si="6"/>
        <v>0</v>
      </c>
      <c r="X14" s="172">
        <f t="shared" si="7"/>
        <v>0</v>
      </c>
    </row>
    <row r="15" spans="1:24" s="4" customFormat="1" ht="71.25" customHeight="1">
      <c r="A15" s="4" t="s">
        <v>326</v>
      </c>
      <c r="B15" s="168" t="s">
        <v>306</v>
      </c>
      <c r="C15" s="162"/>
      <c r="D15" s="13" t="s">
        <v>25</v>
      </c>
      <c r="E15" s="166">
        <v>46</v>
      </c>
      <c r="F15" s="166">
        <v>21</v>
      </c>
      <c r="G15" s="166">
        <v>5.4</v>
      </c>
      <c r="H15" s="166">
        <v>0.2</v>
      </c>
      <c r="I15" s="166">
        <v>1</v>
      </c>
      <c r="J15" s="167">
        <v>110</v>
      </c>
      <c r="K15" s="125"/>
      <c r="L15" s="78"/>
      <c r="M15" s="79"/>
      <c r="N15" s="80"/>
      <c r="O15" s="81"/>
      <c r="P15" s="82"/>
      <c r="Q15" s="83"/>
      <c r="R15" s="84"/>
      <c r="S15" s="85"/>
      <c r="T15" s="128"/>
      <c r="U15" s="54">
        <f t="shared" si="4"/>
        <v>0</v>
      </c>
      <c r="V15" s="46">
        <f t="shared" si="5"/>
        <v>0</v>
      </c>
      <c r="W15" s="46">
        <f t="shared" si="6"/>
        <v>0</v>
      </c>
      <c r="X15" s="46">
        <f t="shared" si="7"/>
        <v>0</v>
      </c>
    </row>
    <row r="16" spans="1:24" s="4" customFormat="1" ht="71.25" customHeight="1">
      <c r="A16" s="2" t="s">
        <v>327</v>
      </c>
      <c r="B16" s="45" t="s">
        <v>307</v>
      </c>
      <c r="C16" s="2"/>
      <c r="D16" s="46" t="s">
        <v>25</v>
      </c>
      <c r="E16" s="13">
        <v>46</v>
      </c>
      <c r="F16" s="13">
        <v>21</v>
      </c>
      <c r="G16" s="13">
        <v>5.4</v>
      </c>
      <c r="H16" s="13">
        <v>0.2</v>
      </c>
      <c r="I16" s="13">
        <v>1</v>
      </c>
      <c r="J16" s="163">
        <v>110</v>
      </c>
      <c r="K16" s="88"/>
      <c r="L16" s="89"/>
      <c r="M16" s="90"/>
      <c r="N16" s="91"/>
      <c r="O16" s="92"/>
      <c r="P16" s="93"/>
      <c r="Q16" s="94"/>
      <c r="R16" s="95"/>
      <c r="S16" s="96"/>
      <c r="T16" s="160"/>
      <c r="U16" s="55">
        <f t="shared" si="4"/>
        <v>0</v>
      </c>
      <c r="V16" s="172">
        <f t="shared" si="5"/>
        <v>0</v>
      </c>
      <c r="W16" s="172">
        <f t="shared" si="6"/>
        <v>0</v>
      </c>
      <c r="X16" s="172">
        <f t="shared" si="7"/>
        <v>0</v>
      </c>
    </row>
    <row r="17" spans="1:24" s="4" customFormat="1" ht="71.25" customHeight="1">
      <c r="A17" s="4" t="s">
        <v>328</v>
      </c>
      <c r="B17" s="168" t="s">
        <v>293</v>
      </c>
      <c r="C17" s="162"/>
      <c r="D17" s="166" t="s">
        <v>24</v>
      </c>
      <c r="E17" s="166">
        <v>32</v>
      </c>
      <c r="F17" s="166">
        <v>19</v>
      </c>
      <c r="G17" s="166">
        <v>5.4</v>
      </c>
      <c r="H17" s="166">
        <v>0.2</v>
      </c>
      <c r="I17" s="166">
        <v>1</v>
      </c>
      <c r="J17" s="167">
        <v>89</v>
      </c>
      <c r="K17" s="125"/>
      <c r="L17" s="78"/>
      <c r="M17" s="79"/>
      <c r="N17" s="80"/>
      <c r="O17" s="81"/>
      <c r="P17" s="82"/>
      <c r="Q17" s="83"/>
      <c r="R17" s="84"/>
      <c r="S17" s="85"/>
      <c r="T17" s="128"/>
      <c r="U17" s="54">
        <f t="shared" si="4"/>
        <v>0</v>
      </c>
      <c r="V17" s="46">
        <f t="shared" si="5"/>
        <v>0</v>
      </c>
      <c r="W17" s="46">
        <f t="shared" si="6"/>
        <v>0</v>
      </c>
      <c r="X17" s="46">
        <f t="shared" si="7"/>
        <v>0</v>
      </c>
    </row>
    <row r="18" spans="1:24" s="4" customFormat="1" ht="71.25" customHeight="1">
      <c r="A18" s="2" t="s">
        <v>329</v>
      </c>
      <c r="B18" s="45" t="s">
        <v>294</v>
      </c>
      <c r="C18" s="2"/>
      <c r="D18" s="46" t="s">
        <v>24</v>
      </c>
      <c r="E18" s="13">
        <v>32</v>
      </c>
      <c r="F18" s="13">
        <v>19</v>
      </c>
      <c r="G18" s="13">
        <v>5.4</v>
      </c>
      <c r="H18" s="13">
        <v>0.2</v>
      </c>
      <c r="I18" s="13">
        <v>1</v>
      </c>
      <c r="J18" s="163">
        <v>89</v>
      </c>
      <c r="K18" s="88"/>
      <c r="L18" s="89"/>
      <c r="M18" s="90"/>
      <c r="N18" s="91"/>
      <c r="O18" s="92"/>
      <c r="P18" s="93"/>
      <c r="Q18" s="94"/>
      <c r="R18" s="95"/>
      <c r="S18" s="96"/>
      <c r="T18" s="160"/>
      <c r="U18" s="55">
        <f t="shared" si="4"/>
        <v>0</v>
      </c>
      <c r="V18" s="172">
        <f t="shared" si="5"/>
        <v>0</v>
      </c>
      <c r="W18" s="172">
        <f t="shared" si="6"/>
        <v>0</v>
      </c>
      <c r="X18" s="172">
        <f t="shared" si="7"/>
        <v>0</v>
      </c>
    </row>
    <row r="19" spans="1:24" s="4" customFormat="1" ht="71.25" customHeight="1">
      <c r="A19" s="4" t="s">
        <v>330</v>
      </c>
      <c r="B19" s="168" t="s">
        <v>308</v>
      </c>
      <c r="C19" s="162"/>
      <c r="D19" s="123" t="s">
        <v>24</v>
      </c>
      <c r="E19" s="166">
        <v>32</v>
      </c>
      <c r="F19" s="166">
        <v>19</v>
      </c>
      <c r="G19" s="166">
        <v>5.4</v>
      </c>
      <c r="H19" s="166">
        <v>0.2</v>
      </c>
      <c r="I19" s="166">
        <v>1</v>
      </c>
      <c r="J19" s="167">
        <v>89</v>
      </c>
      <c r="K19" s="125"/>
      <c r="L19" s="78"/>
      <c r="M19" s="79"/>
      <c r="N19" s="80"/>
      <c r="O19" s="81"/>
      <c r="P19" s="82"/>
      <c r="Q19" s="83"/>
      <c r="R19" s="84"/>
      <c r="S19" s="85"/>
      <c r="T19" s="128"/>
      <c r="U19" s="54">
        <f t="shared" si="4"/>
        <v>0</v>
      </c>
      <c r="V19" s="46">
        <f t="shared" si="5"/>
        <v>0</v>
      </c>
      <c r="W19" s="46">
        <f t="shared" si="6"/>
        <v>0</v>
      </c>
      <c r="X19" s="46">
        <f t="shared" si="7"/>
        <v>0</v>
      </c>
    </row>
    <row r="20" spans="1:24" s="4" customFormat="1" ht="71.25" customHeight="1">
      <c r="A20" s="2" t="s">
        <v>331</v>
      </c>
      <c r="B20" s="46" t="s">
        <v>309</v>
      </c>
      <c r="D20" s="46" t="s">
        <v>24</v>
      </c>
      <c r="E20" s="13">
        <v>32</v>
      </c>
      <c r="F20" s="13">
        <v>19</v>
      </c>
      <c r="G20" s="13">
        <v>5.4</v>
      </c>
      <c r="H20" s="13">
        <v>0.2</v>
      </c>
      <c r="I20" s="13">
        <v>1</v>
      </c>
      <c r="J20" s="163">
        <v>89</v>
      </c>
      <c r="K20" s="87"/>
      <c r="L20" s="78"/>
      <c r="M20" s="79"/>
      <c r="N20" s="80"/>
      <c r="O20" s="81"/>
      <c r="P20" s="82"/>
      <c r="Q20" s="83"/>
      <c r="R20" s="84"/>
      <c r="S20" s="85"/>
      <c r="T20" s="128"/>
      <c r="U20" s="55">
        <f t="shared" si="4"/>
        <v>0</v>
      </c>
      <c r="V20" s="172">
        <f t="shared" si="5"/>
        <v>0</v>
      </c>
      <c r="W20" s="172">
        <f t="shared" si="6"/>
        <v>0</v>
      </c>
      <c r="X20" s="172">
        <f t="shared" si="7"/>
        <v>0</v>
      </c>
    </row>
    <row r="21" spans="1:24" s="4" customFormat="1" ht="50.1" customHeight="1">
      <c r="A21" s="4" t="s">
        <v>332</v>
      </c>
      <c r="B21" s="199" t="s">
        <v>295</v>
      </c>
      <c r="C21" s="199"/>
      <c r="D21" s="123" t="s">
        <v>25</v>
      </c>
      <c r="E21" s="123">
        <v>40</v>
      </c>
      <c r="F21" s="123">
        <v>40</v>
      </c>
      <c r="G21" s="123">
        <v>14.4</v>
      </c>
      <c r="H21" s="123">
        <v>0.2</v>
      </c>
      <c r="I21" s="123">
        <v>1</v>
      </c>
      <c r="J21" s="124">
        <v>149</v>
      </c>
      <c r="K21" s="161"/>
      <c r="L21" s="152"/>
      <c r="M21" s="153"/>
      <c r="N21" s="154"/>
      <c r="O21" s="155"/>
      <c r="P21" s="156"/>
      <c r="Q21" s="157"/>
      <c r="R21" s="158"/>
      <c r="S21" s="159"/>
      <c r="T21" s="164"/>
      <c r="U21" s="54">
        <f t="shared" si="4"/>
        <v>0</v>
      </c>
      <c r="V21" s="46">
        <f t="shared" si="5"/>
        <v>0</v>
      </c>
      <c r="W21" s="46">
        <f t="shared" si="6"/>
        <v>0</v>
      </c>
      <c r="X21" s="46">
        <f t="shared" si="7"/>
        <v>0</v>
      </c>
    </row>
    <row r="22" spans="1:24" s="4" customFormat="1" ht="50.1" customHeight="1">
      <c r="A22" s="2" t="s">
        <v>333</v>
      </c>
      <c r="B22" s="200"/>
      <c r="C22" s="200"/>
      <c r="D22" s="45" t="s">
        <v>24</v>
      </c>
      <c r="E22" s="45">
        <v>30</v>
      </c>
      <c r="F22" s="45">
        <v>30</v>
      </c>
      <c r="G22" s="45">
        <v>10.8</v>
      </c>
      <c r="H22" s="45"/>
      <c r="I22" s="45">
        <v>1</v>
      </c>
      <c r="J22" s="45">
        <v>139</v>
      </c>
      <c r="K22" s="88"/>
      <c r="L22" s="89"/>
      <c r="M22" s="90"/>
      <c r="N22" s="91"/>
      <c r="O22" s="92"/>
      <c r="P22" s="93"/>
      <c r="Q22" s="94"/>
      <c r="R22" s="95"/>
      <c r="S22" s="96"/>
      <c r="T22" s="160"/>
      <c r="U22" s="55">
        <f t="shared" si="4"/>
        <v>0</v>
      </c>
      <c r="V22" s="172">
        <f t="shared" si="5"/>
        <v>0</v>
      </c>
      <c r="W22" s="172">
        <f t="shared" si="6"/>
        <v>0</v>
      </c>
      <c r="X22" s="172">
        <f t="shared" si="7"/>
        <v>0</v>
      </c>
    </row>
    <row r="23" spans="1:24" s="4" customFormat="1" ht="50.1" customHeight="1">
      <c r="A23" s="4" t="s">
        <v>334</v>
      </c>
      <c r="B23" s="199" t="s">
        <v>296</v>
      </c>
      <c r="C23" s="199"/>
      <c r="D23" s="46" t="s">
        <v>25</v>
      </c>
      <c r="E23" s="46">
        <v>40</v>
      </c>
      <c r="F23" s="46">
        <v>40</v>
      </c>
      <c r="G23" s="46">
        <v>14.4</v>
      </c>
      <c r="H23" s="46">
        <v>0.2</v>
      </c>
      <c r="I23" s="46">
        <v>1</v>
      </c>
      <c r="J23" s="126">
        <v>149</v>
      </c>
      <c r="K23" s="77"/>
      <c r="L23" s="152"/>
      <c r="M23" s="153"/>
      <c r="N23" s="154"/>
      <c r="O23" s="155"/>
      <c r="P23" s="156"/>
      <c r="Q23" s="157"/>
      <c r="R23" s="158"/>
      <c r="S23" s="159"/>
      <c r="T23" s="164"/>
      <c r="U23" s="54">
        <f t="shared" si="4"/>
        <v>0</v>
      </c>
      <c r="V23" s="46">
        <f t="shared" si="5"/>
        <v>0</v>
      </c>
      <c r="W23" s="46">
        <f t="shared" si="6"/>
        <v>0</v>
      </c>
      <c r="X23" s="46">
        <f t="shared" si="7"/>
        <v>0</v>
      </c>
    </row>
    <row r="24" spans="1:24" s="4" customFormat="1" ht="50.1" customHeight="1">
      <c r="A24" s="2" t="s">
        <v>335</v>
      </c>
      <c r="B24" s="200"/>
      <c r="C24" s="200"/>
      <c r="D24" s="45" t="s">
        <v>24</v>
      </c>
      <c r="E24" s="45">
        <v>29</v>
      </c>
      <c r="F24" s="45">
        <v>29</v>
      </c>
      <c r="G24" s="45">
        <v>10.8</v>
      </c>
      <c r="H24" s="45">
        <v>0.2</v>
      </c>
      <c r="I24" s="45">
        <v>1</v>
      </c>
      <c r="J24" s="127">
        <v>139</v>
      </c>
      <c r="K24" s="121"/>
      <c r="L24" s="89"/>
      <c r="M24" s="90"/>
      <c r="N24" s="91"/>
      <c r="O24" s="92"/>
      <c r="P24" s="93"/>
      <c r="Q24" s="94"/>
      <c r="R24" s="95"/>
      <c r="S24" s="96"/>
      <c r="T24" s="160"/>
      <c r="U24" s="55">
        <f t="shared" si="4"/>
        <v>0</v>
      </c>
      <c r="V24" s="172">
        <f t="shared" si="5"/>
        <v>0</v>
      </c>
      <c r="W24" s="172">
        <f t="shared" si="6"/>
        <v>0</v>
      </c>
      <c r="X24" s="172">
        <f t="shared" si="7"/>
        <v>0</v>
      </c>
    </row>
    <row r="25" spans="1:24" s="4" customFormat="1" ht="71.25" customHeight="1">
      <c r="A25" s="10" t="s">
        <v>336</v>
      </c>
      <c r="B25" s="45" t="s">
        <v>297</v>
      </c>
      <c r="C25" s="2"/>
      <c r="D25" s="45" t="s">
        <v>24</v>
      </c>
      <c r="E25" s="45">
        <v>29</v>
      </c>
      <c r="F25" s="45">
        <v>29</v>
      </c>
      <c r="G25" s="45"/>
      <c r="H25" s="45">
        <v>0.2</v>
      </c>
      <c r="I25" s="45">
        <v>1</v>
      </c>
      <c r="J25" s="127">
        <v>139</v>
      </c>
      <c r="K25" s="121"/>
      <c r="L25" s="89"/>
      <c r="M25" s="90"/>
      <c r="N25" s="91"/>
      <c r="O25" s="92"/>
      <c r="P25" s="93"/>
      <c r="Q25" s="94"/>
      <c r="R25" s="95"/>
      <c r="S25" s="96"/>
      <c r="T25" s="160"/>
      <c r="U25" s="56">
        <f t="shared" si="4"/>
        <v>0</v>
      </c>
      <c r="V25" s="27">
        <f t="shared" si="5"/>
        <v>0</v>
      </c>
      <c r="W25" s="27">
        <f t="shared" si="6"/>
        <v>0</v>
      </c>
      <c r="X25" s="27">
        <f t="shared" si="7"/>
        <v>0</v>
      </c>
    </row>
    <row r="26" spans="1:24" s="4" customFormat="1" ht="71.25" customHeight="1">
      <c r="A26" s="10" t="s">
        <v>337</v>
      </c>
      <c r="B26" s="45" t="s">
        <v>298</v>
      </c>
      <c r="C26" s="2"/>
      <c r="D26" s="172" t="s">
        <v>25</v>
      </c>
      <c r="E26" s="45">
        <v>35</v>
      </c>
      <c r="F26" s="45">
        <v>27</v>
      </c>
      <c r="G26" s="45">
        <v>10.8</v>
      </c>
      <c r="H26" s="45"/>
      <c r="I26" s="45">
        <v>1</v>
      </c>
      <c r="J26" s="45">
        <v>139</v>
      </c>
      <c r="K26" s="88"/>
      <c r="L26" s="89"/>
      <c r="M26" s="90"/>
      <c r="N26" s="91"/>
      <c r="O26" s="92"/>
      <c r="P26" s="93"/>
      <c r="Q26" s="94"/>
      <c r="R26" s="95"/>
      <c r="S26" s="96"/>
      <c r="T26" s="160"/>
      <c r="U26" s="56">
        <f t="shared" si="4"/>
        <v>0</v>
      </c>
      <c r="V26" s="27">
        <f t="shared" si="5"/>
        <v>0</v>
      </c>
      <c r="W26" s="27">
        <f t="shared" si="6"/>
        <v>0</v>
      </c>
      <c r="X26" s="27">
        <f t="shared" si="7"/>
        <v>0</v>
      </c>
    </row>
    <row r="27" spans="1:24" s="4" customFormat="1" ht="71.25" customHeight="1">
      <c r="A27" s="10" t="s">
        <v>338</v>
      </c>
      <c r="B27" s="45" t="s">
        <v>299</v>
      </c>
      <c r="C27" s="2"/>
      <c r="D27" s="45" t="s">
        <v>28</v>
      </c>
      <c r="E27" s="45">
        <v>5</v>
      </c>
      <c r="F27" s="45">
        <v>10</v>
      </c>
      <c r="G27" s="45">
        <v>1.8</v>
      </c>
      <c r="H27" s="45"/>
      <c r="I27" s="45">
        <v>10</v>
      </c>
      <c r="J27" s="45">
        <v>105</v>
      </c>
      <c r="K27" s="88"/>
      <c r="L27" s="89"/>
      <c r="M27" s="90"/>
      <c r="N27" s="91"/>
      <c r="O27" s="92"/>
      <c r="P27" s="93"/>
      <c r="Q27" s="94"/>
      <c r="R27" s="95"/>
      <c r="S27" s="96"/>
      <c r="T27" s="160"/>
      <c r="U27" s="55">
        <f t="shared" si="4"/>
        <v>0</v>
      </c>
      <c r="V27" s="172">
        <f t="shared" si="5"/>
        <v>0</v>
      </c>
      <c r="W27" s="172">
        <f t="shared" si="6"/>
        <v>0</v>
      </c>
      <c r="X27" s="172">
        <f t="shared" si="7"/>
        <v>0</v>
      </c>
    </row>
    <row r="28" spans="1:24">
      <c r="I28" s="12"/>
      <c r="V28" s="46">
        <f t="shared" si="1"/>
        <v>0</v>
      </c>
    </row>
    <row r="29" spans="1:24">
      <c r="I29" s="12"/>
      <c r="V29" s="46">
        <f t="shared" si="1"/>
        <v>0</v>
      </c>
    </row>
    <row r="30" spans="1:24">
      <c r="I30" s="12"/>
      <c r="V30" s="46">
        <f t="shared" si="1"/>
        <v>0</v>
      </c>
    </row>
    <row r="31" spans="1:24">
      <c r="I31" s="12"/>
      <c r="V31" s="46">
        <f t="shared" si="1"/>
        <v>0</v>
      </c>
    </row>
    <row r="32" spans="1:24">
      <c r="I32" s="12"/>
      <c r="V32" s="46">
        <f t="shared" si="1"/>
        <v>0</v>
      </c>
    </row>
    <row r="33" spans="9:22">
      <c r="I33" s="12"/>
      <c r="V33" s="46">
        <f t="shared" si="1"/>
        <v>0</v>
      </c>
    </row>
    <row r="34" spans="9:22">
      <c r="I34" s="12"/>
      <c r="V34" s="46">
        <f t="shared" si="1"/>
        <v>0</v>
      </c>
    </row>
    <row r="35" spans="9:22">
      <c r="I35" s="12"/>
      <c r="V35" s="46">
        <f t="shared" si="1"/>
        <v>0</v>
      </c>
    </row>
    <row r="36" spans="9:22">
      <c r="I36" s="12"/>
      <c r="V36" s="46">
        <f t="shared" si="1"/>
        <v>0</v>
      </c>
    </row>
    <row r="37" spans="9:22">
      <c r="I37" s="12"/>
      <c r="V37" s="46">
        <f t="shared" si="1"/>
        <v>0</v>
      </c>
    </row>
    <row r="38" spans="9:22">
      <c r="I38" s="12"/>
      <c r="V38" s="46">
        <f t="shared" si="1"/>
        <v>0</v>
      </c>
    </row>
    <row r="39" spans="9:22">
      <c r="V39" s="46">
        <f t="shared" si="1"/>
        <v>0</v>
      </c>
    </row>
    <row r="40" spans="9:22">
      <c r="V40" s="46">
        <f t="shared" si="1"/>
        <v>0</v>
      </c>
    </row>
    <row r="41" spans="9:22">
      <c r="V41" s="46">
        <f t="shared" si="1"/>
        <v>0</v>
      </c>
    </row>
    <row r="42" spans="9:22">
      <c r="V42" s="46">
        <f t="shared" si="1"/>
        <v>0</v>
      </c>
    </row>
    <row r="43" spans="9:22">
      <c r="V43" s="46">
        <f t="shared" si="1"/>
        <v>0</v>
      </c>
    </row>
    <row r="44" spans="9:22">
      <c r="V44" s="46">
        <f t="shared" si="1"/>
        <v>0</v>
      </c>
    </row>
  </sheetData>
  <sheetProtection password="C7FF" sheet="1" objects="1" scenarios="1"/>
  <mergeCells count="8">
    <mergeCell ref="C23:C24"/>
    <mergeCell ref="B23:B24"/>
    <mergeCell ref="A4:A5"/>
    <mergeCell ref="B4:B5"/>
    <mergeCell ref="C4:C5"/>
    <mergeCell ref="D4:D5"/>
    <mergeCell ref="B21:B22"/>
    <mergeCell ref="C21:C22"/>
  </mergeCells>
  <pageMargins left="0.7" right="0.7" top="0.75" bottom="0.75" header="0.3" footer="0.3"/>
  <pageSetup paperSize="9" orientation="portrait" r:id="rId1"/>
  <ignoredErrors>
    <ignoredError sqref="U6:U2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Bon de commande</vt:lpstr>
      <vt:lpstr>Volumes FULL GRIP</vt:lpstr>
      <vt:lpstr>Volumes BI-TEXTURE</vt:lpstr>
      <vt:lpstr>Prises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2025-12-29T22:41:36Z</cp:lastPrinted>
  <dcterms:created xsi:type="dcterms:W3CDTF">2024-09-02T05:52:02Z</dcterms:created>
  <dcterms:modified xsi:type="dcterms:W3CDTF">2026-07-27T18:21:31Z</dcterms:modified>
</cp:coreProperties>
</file>